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sharedservicescentre.sharepoint.com/sites/WGEA-GEPrograms-TEAM/Shared Documents/1. Reporting Programs/Gender Equality Programs - Private Sector/2025-26 GER program (merged)/2025-26 Templates/"/>
    </mc:Choice>
  </mc:AlternateContent>
  <xr:revisionPtr revIDLastSave="17" documentId="13_ncr:1_{247BB421-6E48-4C8C-B0AC-4FD49C854CBF}" xr6:coauthVersionLast="47" xr6:coauthVersionMax="47" xr10:uidLastSave="{C3B55696-EBCC-4E81-9699-1E97EE748FA6}"/>
  <bookViews>
    <workbookView xWindow="-120" yWindow="-120" windowWidth="29040" windowHeight="17520" xr2:uid="{20EF4A6B-B25D-4AED-AF64-A1E6E47DE393}"/>
  </bookViews>
  <sheets>
    <sheet name="Instructions" sheetId="7" r:id="rId1"/>
    <sheet name="Upload" sheetId="2" r:id="rId2"/>
    <sheet name="1. Submission summary" sheetId="9" r:id="rId3"/>
    <sheet name="2. Occupational Categories" sheetId="6" r:id="rId4"/>
    <sheet name="3. Data validation" sheetId="8" r:id="rId5"/>
  </sheets>
  <definedNames>
    <definedName name="ABNs">'1. Submission summary'!$N$1:$N$51</definedName>
    <definedName name="ANZSCO_Code">'2. Occupational Categories'!$C$21:$C$527</definedName>
    <definedName name="FTEHours">Instructions!$D$6</definedName>
    <definedName name="max_super">Instructions!$D$9</definedName>
    <definedName name="MinBS">'1. Submission summary'!$Q$1:$T$8</definedName>
    <definedName name="Period">Instructions!$G$6</definedName>
    <definedName name="SnapshotDate">Instructions!$D$4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3" i="2" l="1"/>
  <c r="U3" i="2" a="1"/>
  <c r="U3" i="2" s="1"/>
  <c r="F33" i="9" l="1"/>
  <c r="AE3" i="2"/>
  <c r="W3" i="2"/>
  <c r="K61" i="9"/>
  <c r="I61" i="9"/>
  <c r="H61" i="9"/>
  <c r="F61" i="9"/>
  <c r="E61" i="9"/>
  <c r="J61" i="9" s="1"/>
  <c r="K60" i="9"/>
  <c r="I60" i="9"/>
  <c r="H60" i="9"/>
  <c r="F60" i="9"/>
  <c r="E60" i="9"/>
  <c r="G60" i="9" s="1"/>
  <c r="E55" i="9"/>
  <c r="F55" i="9" s="1"/>
  <c r="E54" i="9"/>
  <c r="J54" i="9" s="1"/>
  <c r="E53" i="9"/>
  <c r="E52" i="9"/>
  <c r="K52" i="9" s="1"/>
  <c r="E51" i="9"/>
  <c r="G51" i="9" s="1"/>
  <c r="K45" i="9"/>
  <c r="H45" i="9"/>
  <c r="I45" i="9" s="1"/>
  <c r="E45" i="9"/>
  <c r="G45" i="9" s="1"/>
  <c r="K44" i="9"/>
  <c r="H44" i="9"/>
  <c r="J44" i="9" s="1"/>
  <c r="E44" i="9"/>
  <c r="G44" i="9" s="1"/>
  <c r="K43" i="9"/>
  <c r="H43" i="9"/>
  <c r="J43" i="9" s="1"/>
  <c r="E43" i="9"/>
  <c r="G43" i="9" s="1"/>
  <c r="K42" i="9"/>
  <c r="H42" i="9"/>
  <c r="I42" i="9" s="1"/>
  <c r="E42" i="9"/>
  <c r="F42" i="9" s="1"/>
  <c r="K41" i="9"/>
  <c r="H41" i="9"/>
  <c r="I41" i="9" s="1"/>
  <c r="E41" i="9"/>
  <c r="F41" i="9" s="1"/>
  <c r="E40" i="9"/>
  <c r="K39" i="9"/>
  <c r="H39" i="9"/>
  <c r="J39" i="9" s="1"/>
  <c r="E39" i="9"/>
  <c r="F39" i="9" s="1"/>
  <c r="E38" i="9"/>
  <c r="E33" i="9"/>
  <c r="E32" i="9"/>
  <c r="E31" i="9"/>
  <c r="E26" i="9"/>
  <c r="E46" i="9" s="1"/>
  <c r="V3" i="2"/>
  <c r="AB3" i="2"/>
  <c r="AC3" i="2"/>
  <c r="N1" i="9" a="1"/>
  <c r="N1" i="9" s="1"/>
  <c r="T8" i="9"/>
  <c r="P8" i="9"/>
  <c r="S7" i="9"/>
  <c r="T7" i="9" s="1"/>
  <c r="Q7" i="9"/>
  <c r="Q6" i="9" s="1"/>
  <c r="S6" i="9"/>
  <c r="T6" i="9" s="1"/>
  <c r="S5" i="9"/>
  <c r="T5" i="9" s="1"/>
  <c r="S4" i="9"/>
  <c r="T4" i="9" s="1"/>
  <c r="S3" i="9"/>
  <c r="T3" i="9" s="1"/>
  <c r="S2" i="9"/>
  <c r="T2" i="9" s="1"/>
  <c r="O1" i="2"/>
  <c r="H33" i="9" l="1"/>
  <c r="K33" i="9"/>
  <c r="F32" i="9"/>
  <c r="G33" i="9"/>
  <c r="I33" i="9"/>
  <c r="H31" i="9"/>
  <c r="E20" i="9"/>
  <c r="G20" i="9" s="1"/>
  <c r="G31" i="9"/>
  <c r="F31" i="9"/>
  <c r="F20" i="9"/>
  <c r="H21" i="9"/>
  <c r="E21" i="9"/>
  <c r="H8" i="9"/>
  <c r="F21" i="9"/>
  <c r="H20" i="9"/>
  <c r="H7" i="9"/>
  <c r="F46" i="9"/>
  <c r="G46" i="9" s="1"/>
  <c r="H46" i="9" s="1"/>
  <c r="H40" i="9"/>
  <c r="F26" i="9"/>
  <c r="H26" i="9"/>
  <c r="H32" i="9"/>
  <c r="G40" i="9"/>
  <c r="J60" i="9"/>
  <c r="H53" i="9"/>
  <c r="J33" i="9"/>
  <c r="J55" i="9"/>
  <c r="K55" i="9"/>
  <c r="G53" i="9"/>
  <c r="G26" i="9"/>
  <c r="G55" i="9"/>
  <c r="J42" i="9"/>
  <c r="H55" i="9"/>
  <c r="K51" i="9"/>
  <c r="I55" i="9"/>
  <c r="F53" i="9"/>
  <c r="G39" i="9"/>
  <c r="G42" i="9"/>
  <c r="J45" i="9"/>
  <c r="G41" i="9"/>
  <c r="G32" i="9"/>
  <c r="F43" i="9"/>
  <c r="F38" i="9"/>
  <c r="H52" i="9"/>
  <c r="F54" i="9"/>
  <c r="J41" i="9"/>
  <c r="H51" i="9"/>
  <c r="K54" i="9"/>
  <c r="F44" i="9"/>
  <c r="I51" i="9"/>
  <c r="J51" i="9"/>
  <c r="I39" i="9"/>
  <c r="I44" i="9"/>
  <c r="F52" i="9"/>
  <c r="G52" i="9"/>
  <c r="G61" i="9"/>
  <c r="G38" i="9"/>
  <c r="F45" i="9"/>
  <c r="I52" i="9"/>
  <c r="G54" i="9"/>
  <c r="H38" i="9"/>
  <c r="F40" i="9"/>
  <c r="I43" i="9"/>
  <c r="J52" i="9"/>
  <c r="H54" i="9"/>
  <c r="F51" i="9"/>
  <c r="I54" i="9"/>
  <c r="X3" i="2"/>
  <c r="AA3" i="2"/>
  <c r="P7" i="9"/>
  <c r="Q5" i="9"/>
  <c r="P6" i="9"/>
  <c r="J21" i="9" l="1"/>
  <c r="I31" i="9"/>
  <c r="I21" i="9"/>
  <c r="I46" i="9"/>
  <c r="J46" i="9" s="1"/>
  <c r="K46" i="9" s="1"/>
  <c r="K31" i="9"/>
  <c r="K21" i="9"/>
  <c r="K53" i="9"/>
  <c r="J31" i="9"/>
  <c r="J20" i="9"/>
  <c r="G21" i="9"/>
  <c r="J26" i="9"/>
  <c r="K20" i="9"/>
  <c r="I20" i="9"/>
  <c r="J40" i="9"/>
  <c r="K38" i="9"/>
  <c r="J53" i="9"/>
  <c r="J38" i="9"/>
  <c r="I38" i="9"/>
  <c r="K26" i="9"/>
  <c r="I26" i="9"/>
  <c r="K40" i="9"/>
  <c r="I32" i="9"/>
  <c r="K32" i="9"/>
  <c r="I53" i="9"/>
  <c r="I40" i="9"/>
  <c r="J32" i="9"/>
  <c r="P5" i="9"/>
  <c r="Q4" i="9"/>
  <c r="H6" i="9" l="1"/>
  <c r="Q3" i="9"/>
  <c r="P4" i="9"/>
  <c r="P3" i="9" l="1"/>
  <c r="Q2" i="9"/>
  <c r="P2" i="9" l="1"/>
  <c r="AF3" i="2"/>
  <c r="AG3" i="2" s="1"/>
  <c r="Y3" i="2" s="1"/>
  <c r="H9" i="9" l="1"/>
  <c r="Z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<sst xmlns="http://schemas.openxmlformats.org/spreadsheetml/2006/main" count="2996" uniqueCount="1291">
  <si>
    <t xml:space="preserve">    You must ensure the information in the fields below are accurate for the employees being reported in this file.</t>
  </si>
  <si>
    <t>hours per</t>
  </si>
  <si>
    <t>Week</t>
  </si>
  <si>
    <r>
      <t xml:space="preserve"> </t>
    </r>
    <r>
      <rPr>
        <b/>
        <sz val="10"/>
        <color theme="1"/>
        <rFont val="Roboto"/>
      </rPr>
      <t>Note</t>
    </r>
    <r>
      <rPr>
        <sz val="10"/>
        <color theme="1"/>
        <rFont val="Roboto"/>
      </rPr>
      <t>: This file will calculate all employee to a single full time standard, provided as the ordinary hours over a specific period of time in the fields above. Select the values that align with what would be full time ordinary hours for the employees reported on this file.</t>
    </r>
  </si>
  <si>
    <r>
      <t xml:space="preserve"> </t>
    </r>
    <r>
      <rPr>
        <b/>
        <sz val="10"/>
        <color theme="1"/>
        <rFont val="Roboto"/>
      </rPr>
      <t>Note</t>
    </r>
    <r>
      <rPr>
        <sz val="10"/>
        <color theme="1"/>
        <rFont val="Roboto"/>
      </rPr>
      <t xml:space="preserve">: If you have more than 10 casual employees, it will be easier to submit a separate workplace profile for casual employees, with the cycle to be "Yearly" ordinary hours </t>
    </r>
  </si>
  <si>
    <r>
      <rPr>
        <b/>
        <sz val="18"/>
        <color rgb="FFFFC000"/>
        <rFont val="Roboto"/>
      </rPr>
      <t>Data Dictionary</t>
    </r>
  </si>
  <si>
    <t>Column ID</t>
  </si>
  <si>
    <t>Field</t>
  </si>
  <si>
    <t>Mandatory?</t>
  </si>
  <si>
    <t>Sample</t>
  </si>
  <si>
    <t>Description</t>
  </si>
  <si>
    <t>A</t>
  </si>
  <si>
    <t>EmployeeID</t>
  </si>
  <si>
    <t>No</t>
  </si>
  <si>
    <t>Employee 123</t>
  </si>
  <si>
    <t>Provide a unique identifier for each employee. This ID is for the reporting organisation’s reference only and will not be used by the Workplace Gender Equality Agency - this field is for you to keep track of which row relates to which employee in your organisation. We recommend you do not use employee names as the identifier.</t>
  </si>
  <si>
    <t>B</t>
  </si>
  <si>
    <t>Employing ABN</t>
  </si>
  <si>
    <t>Yes</t>
  </si>
  <si>
    <t xml:space="preserve">An ABN is a unique 11 digit number that identifies your business to the government and community. 
Provide the employing 11 digit ABN for each employee without any spaces. If the employee is employed by multiple ABNs in the group, you may report them against the primary employing ABN as long as the total remuneration paid by all employers in the group are reported for the employee. 
You must report data for every employing ABN you confirm when you start the submission, if you do not report an employing ABN that you have confirmed the file will record an error.
 </t>
  </si>
  <si>
    <t>C</t>
  </si>
  <si>
    <t xml:space="preserve">Occupational Category </t>
  </si>
  <si>
    <t>0002</t>
  </si>
  <si>
    <t>D</t>
  </si>
  <si>
    <t>Manager Category</t>
  </si>
  <si>
    <t>Yes, for employees who are given a manager occupation in Column C</t>
  </si>
  <si>
    <t>GM</t>
  </si>
  <si>
    <t>E</t>
  </si>
  <si>
    <t>Gender</t>
  </si>
  <si>
    <t>F</t>
  </si>
  <si>
    <r>
      <t xml:space="preserve">Enter each employee’s gender as one of: 
 F - Female
 M - Male
 X - Non-binary 
</t>
    </r>
    <r>
      <rPr>
        <b/>
        <sz val="10"/>
        <color theme="1"/>
        <rFont val="Roboto"/>
      </rPr>
      <t>Important</t>
    </r>
    <r>
      <rPr>
        <sz val="10"/>
        <color theme="1"/>
        <rFont val="Roboto"/>
      </rPr>
      <t xml:space="preserve"> - 'Non-binary’ is a data point designed for people whose gender identity is neither female nor male. It is a term for any number of gender identities that sit within, outside of, across or between the spectrum of female - male binary. A non-binary person might identify as gender fluid, trans-masculine, trans-feminine, agender, or bigender.
If an employee does not wish to disclose their non-binary gender status you should not include them in the Workplace Profile or Workforce Management Statistics submission. However, if you do populate an employee into the Profile or Statistics sheet you must disclose their gender as one of female ‘F’, male ‘M’ or non-binary ‘X’.  </t>
    </r>
  </si>
  <si>
    <t>Graduate/Apprentice</t>
  </si>
  <si>
    <t>Yes, if applicable</t>
  </si>
  <si>
    <t>G</t>
  </si>
  <si>
    <r>
      <t xml:space="preserve">Provide whether each employee is part of a formal graduate or apprentice program:
  G - Graduate (only for employees who are part of a formal graduate program)
  A - Apprentice (not trainees)
</t>
    </r>
    <r>
      <rPr>
        <b/>
        <sz val="10"/>
        <color theme="1"/>
        <rFont val="Roboto"/>
      </rPr>
      <t xml:space="preserve">Note </t>
    </r>
    <r>
      <rPr>
        <sz val="10"/>
        <color theme="1"/>
        <rFont val="Roboto"/>
      </rPr>
      <t xml:space="preserve">- the cell should be left blank for other types of employees.      </t>
    </r>
  </si>
  <si>
    <t>Employment Status</t>
  </si>
  <si>
    <t>CE</t>
  </si>
  <si>
    <r>
      <t xml:space="preserve">Provide the employment status of each employee:
  FT - full-time employees
  PT - part-time employees
  CE - Casual employees      
</t>
    </r>
    <r>
      <rPr>
        <b/>
        <sz val="10"/>
        <color theme="1"/>
        <rFont val="Roboto"/>
      </rPr>
      <t>Note</t>
    </r>
    <r>
      <rPr>
        <sz val="10"/>
        <color theme="1"/>
        <rFont val="Roboto"/>
      </rPr>
      <t xml:space="preserve"> - CE employees must only use 'Casual' as an employment type</t>
    </r>
  </si>
  <si>
    <t>H</t>
  </si>
  <si>
    <t>Employment Type</t>
  </si>
  <si>
    <t>Permanent</t>
  </si>
  <si>
    <r>
      <t xml:space="preserve">Provide employment type of each employee:
  Permanent - (permanent/ongoing)
  Contract - (fixed-term/non-ongoing contract)
  Casual
</t>
    </r>
    <r>
      <rPr>
        <b/>
        <sz val="10"/>
        <color theme="1"/>
        <rFont val="Roboto"/>
      </rPr>
      <t>Note</t>
    </r>
    <r>
      <rPr>
        <sz val="10"/>
        <color theme="1"/>
        <rFont val="Roboto"/>
      </rPr>
      <t xml:space="preserve"> - Casual employees must only use 'CE' as an employment status</t>
    </r>
  </si>
  <si>
    <t>I</t>
  </si>
  <si>
    <t>Year of Birth</t>
  </si>
  <si>
    <t>J</t>
  </si>
  <si>
    <t>Postcode</t>
  </si>
  <si>
    <t>K</t>
  </si>
  <si>
    <t>Ordinary Hours</t>
  </si>
  <si>
    <t>L</t>
  </si>
  <si>
    <t>Employee Start Date</t>
  </si>
  <si>
    <r>
      <t xml:space="preserve">Provide the date that each employee commenced employment with the organisation (DD/MM/YYYY). This date should be less than or equal to the chosen snapshot date. 
</t>
    </r>
    <r>
      <rPr>
        <b/>
        <sz val="10"/>
        <color theme="1"/>
        <rFont val="Roboto"/>
      </rPr>
      <t xml:space="preserve">
Note</t>
    </r>
    <r>
      <rPr>
        <sz val="10"/>
        <color theme="1"/>
        <rFont val="Roboto"/>
      </rPr>
      <t xml:space="preserve"> - Employees that commenced working after or resigned before the snapshot date should not be included. 
If an employee has a start date that is less than 12 months preceding the snapshot date entered - their pro-rata payments will be calculated by the template to an annualised amount.</t>
    </r>
  </si>
  <si>
    <t>M</t>
  </si>
  <si>
    <t>Base Salary (Pro-rata)</t>
  </si>
  <si>
    <t xml:space="preserve">Provide the base salary (pro-rata) amount for each employee earned for the 12 months to the snapshot date. Base salary (pro-rata) is payment made to an employee that is based on time worked, pre-tax and before salary sacrificing.
- Wages/salary payments
- Paid leave (all types - annual, sick, carers, employer funded paid parental etc)
- Penalty rates/shift loadings
- Workers compensation
</t>
  </si>
  <si>
    <t>N</t>
  </si>
  <si>
    <t>Base Salary (Fixed)</t>
  </si>
  <si>
    <r>
      <t xml:space="preserve">Provide the base salary (fixed) for each employee. Base salary (fixed) payments are base salary payments made irrespective of time worked - an example would be an employee paid per product rather than per hour. If you do not pay base salary in this manner for your employees enter 0 for each cell in this column.
- Fixed base salary or wage payments
- Flat lump sum payments replacing wages or salary
Most employers who pay salary or wages based on time worked will report 0 for this column.
</t>
    </r>
    <r>
      <rPr>
        <b/>
        <sz val="10"/>
        <color theme="1"/>
        <rFont val="Roboto"/>
      </rPr>
      <t>Note</t>
    </r>
    <r>
      <rPr>
        <sz val="10"/>
        <color theme="1"/>
        <rFont val="Roboto"/>
      </rPr>
      <t xml:space="preserve"> -</t>
    </r>
    <r>
      <rPr>
        <b/>
        <sz val="10"/>
        <color theme="1"/>
        <rFont val="Roboto"/>
      </rPr>
      <t xml:space="preserve"> Do not enter contractual amounts or agreed salary packages (that are made up of pro-rata payments) into this field.</t>
    </r>
  </si>
  <si>
    <t>O</t>
  </si>
  <si>
    <t>OTE (Pro-rata)</t>
  </si>
  <si>
    <t>P</t>
  </si>
  <si>
    <t>OTE (Fixed)</t>
  </si>
  <si>
    <t>Q</t>
  </si>
  <si>
    <t>Super</t>
  </si>
  <si>
    <t xml:space="preserve">Provide the superannuation amount for each employee. 
This is the total superannuation paid for the past 12 months up to the snapshot date. </t>
  </si>
  <si>
    <t>R</t>
  </si>
  <si>
    <t>Allowances</t>
  </si>
  <si>
    <t>Provide the allowances for each employee. These are the total allowances and other non-OTE payments paid to the employee for the past 12 months up to the snapshot date. 
- Fixed allowances
- Company car payments
- Discretionary payments not attracting superannuation
- Overtime</t>
  </si>
  <si>
    <t>S</t>
  </si>
  <si>
    <t xml:space="preserve">Fringe Benefits </t>
  </si>
  <si>
    <t xml:space="preserve">Provide the fringe benefits for each employee. These are the total reportable fringe benefits received by the employee  for the past 12 months up to the snapshot date. 
- Personal car reimbursements
- Discounted loans 
- Paying an employee’s gym membership 
- Providing entertainment by way of free tickets to concerts 
- Reimbursing an expense incurred by an employee, such as school fees 
- Giving benefits under a salary sacrifice arrangement with an employee. </t>
  </si>
  <si>
    <t>T</t>
  </si>
  <si>
    <t xml:space="preserve">ESS
</t>
  </si>
  <si>
    <r>
      <t xml:space="preserve">Provide the Employee Share Scheme payments for each employee.
</t>
    </r>
    <r>
      <rPr>
        <b/>
        <sz val="10"/>
        <color theme="1"/>
        <rFont val="Roboto"/>
      </rPr>
      <t xml:space="preserve">
Note</t>
    </r>
    <r>
      <rPr>
        <sz val="10"/>
        <color theme="1"/>
        <rFont val="Roboto"/>
      </rPr>
      <t xml:space="preserve">: This is the total </t>
    </r>
    <r>
      <rPr>
        <u/>
        <sz val="10"/>
        <color theme="1"/>
        <rFont val="Roboto"/>
      </rPr>
      <t>vested</t>
    </r>
    <r>
      <rPr>
        <sz val="10"/>
        <color theme="1"/>
        <rFont val="Roboto"/>
      </rPr>
      <t xml:space="preserve"> income received by the employee from employee share schemes for the past 12 months up to the snapshot date.</t>
    </r>
  </si>
  <si>
    <t>U</t>
  </si>
  <si>
    <t>Base Salary</t>
  </si>
  <si>
    <t>Calculated based on your data input</t>
  </si>
  <si>
    <t xml:space="preserve">This is the annualised/full-time equivalent calculated base salary only, excluding superannuation &amp; other payments, based on the data you have entered for this employee. Do not enter data in this field. 
</t>
  </si>
  <si>
    <t>V</t>
  </si>
  <si>
    <t>OTE [Annual]</t>
  </si>
  <si>
    <t>This is the annualised/full-time equivalent calculated Ordinary Time Earnings OTE payments based on the data you have entered and the employee's ordinary hours of work and commencement date + OTE (Fixed) remuneration. Do not enter data in this field.</t>
  </si>
  <si>
    <t>W</t>
  </si>
  <si>
    <t>Superannuation [Annual]</t>
  </si>
  <si>
    <t xml:space="preserve">This is the annualised/full-time equivalent calculated superannuation based on the data you have entered + superannuation on OTE fixed payment.
Do not enter data in this field. </t>
  </si>
  <si>
    <t>X</t>
  </si>
  <si>
    <t>Total Remuneration</t>
  </si>
  <si>
    <t xml:space="preserve">This is the final annualised/full-time equivalent total remuneration figure for this employee based on the data you have entered. If this does not represent what this employee would earn if they worked a full year for full-time hours please review the entered data as well as the ordinary hours and snapshot date at the top of this tab. Do not enter data in this field. </t>
  </si>
  <si>
    <t>Annualised Full Time Equivalent [Calculated Field]</t>
  </si>
  <si>
    <t>Occupational Category</t>
  </si>
  <si>
    <t>Graduate / Apprentice</t>
  </si>
  <si>
    <t>Fringe Benefits</t>
  </si>
  <si>
    <t>ESS</t>
  </si>
  <si>
    <t>OTE (Annual)</t>
  </si>
  <si>
    <t>Superannuation (Annual)</t>
  </si>
  <si>
    <t>ANZSCO (Occupation) Codes</t>
  </si>
  <si>
    <t>Important</t>
  </si>
  <si>
    <t>Major Group Code</t>
  </si>
  <si>
    <t>Major Group</t>
  </si>
  <si>
    <t>All group code</t>
  </si>
  <si>
    <t>All groups</t>
  </si>
  <si>
    <t>Skill Level(s)</t>
  </si>
  <si>
    <t>0001</t>
  </si>
  <si>
    <t>Managers</t>
  </si>
  <si>
    <t/>
  </si>
  <si>
    <t>0011</t>
  </si>
  <si>
    <t>Chief Executives, General Managers And Legislators</t>
  </si>
  <si>
    <t>0111</t>
  </si>
  <si>
    <t>1111</t>
  </si>
  <si>
    <t>Chief Executives And Managing Directors</t>
  </si>
  <si>
    <t>1</t>
  </si>
  <si>
    <t>1112</t>
  </si>
  <si>
    <t>General Managers</t>
  </si>
  <si>
    <t>1113</t>
  </si>
  <si>
    <t>Legislators</t>
  </si>
  <si>
    <t>0012</t>
  </si>
  <si>
    <t>Farmers And Farm Managers</t>
  </si>
  <si>
    <t>0121</t>
  </si>
  <si>
    <t>1211</t>
  </si>
  <si>
    <t>Aquaculture Farmers</t>
  </si>
  <si>
    <t>1212</t>
  </si>
  <si>
    <t>Crop Farmers</t>
  </si>
  <si>
    <t>1213</t>
  </si>
  <si>
    <t>Livestock Farmers</t>
  </si>
  <si>
    <t>1214</t>
  </si>
  <si>
    <t>Mixed Crop And Livestock Farmers</t>
  </si>
  <si>
    <t>0013</t>
  </si>
  <si>
    <t>Specialist Managers</t>
  </si>
  <si>
    <t>0131</t>
  </si>
  <si>
    <t>Advertising, Public Relations And Sales Managers</t>
  </si>
  <si>
    <t>1311</t>
  </si>
  <si>
    <t>0132</t>
  </si>
  <si>
    <t>Business Administration Managers</t>
  </si>
  <si>
    <t>1321</t>
  </si>
  <si>
    <t>Corporate Services Managers</t>
  </si>
  <si>
    <t>1322</t>
  </si>
  <si>
    <t>Finance Managers</t>
  </si>
  <si>
    <t>1323</t>
  </si>
  <si>
    <t>Human Resource Managers</t>
  </si>
  <si>
    <t>1324</t>
  </si>
  <si>
    <t>Policy And Planning Managers</t>
  </si>
  <si>
    <t>1325</t>
  </si>
  <si>
    <t>Research And Development Managers</t>
  </si>
  <si>
    <t>0133</t>
  </si>
  <si>
    <t>Construction, Distribution And Production Managers</t>
  </si>
  <si>
    <t>1331</t>
  </si>
  <si>
    <t>Construction Managers</t>
  </si>
  <si>
    <t>1332</t>
  </si>
  <si>
    <t>Engineering Managers</t>
  </si>
  <si>
    <t>1333</t>
  </si>
  <si>
    <t>Importers, Exporters And Wholesalers</t>
  </si>
  <si>
    <t>1334</t>
  </si>
  <si>
    <t>Manufacturers</t>
  </si>
  <si>
    <t>1335</t>
  </si>
  <si>
    <t>Production Managers</t>
  </si>
  <si>
    <t>1336</t>
  </si>
  <si>
    <t>Supply And Distribution Managers</t>
  </si>
  <si>
    <t>0134</t>
  </si>
  <si>
    <t>Education, Health And Welfare Services Managers</t>
  </si>
  <si>
    <t>1341</t>
  </si>
  <si>
    <t>Child Care Centre Managers</t>
  </si>
  <si>
    <t>1342</t>
  </si>
  <si>
    <t>Health And Welfare Services Managers</t>
  </si>
  <si>
    <t>1343</t>
  </si>
  <si>
    <t>School Principals</t>
  </si>
  <si>
    <t>1344</t>
  </si>
  <si>
    <t>Other Education Managers</t>
  </si>
  <si>
    <t>0135</t>
  </si>
  <si>
    <t>Ict Managers</t>
  </si>
  <si>
    <t>1351</t>
  </si>
  <si>
    <t>0139</t>
  </si>
  <si>
    <t>Miscellaneous Specialist Managers</t>
  </si>
  <si>
    <t>1391</t>
  </si>
  <si>
    <t>Commissioned Officers (Management)</t>
  </si>
  <si>
    <t>1392</t>
  </si>
  <si>
    <t>Senior Non-Commissioned Defence Force Members</t>
  </si>
  <si>
    <t>1399</t>
  </si>
  <si>
    <t>Other Specialist Managers</t>
  </si>
  <si>
    <t>0014</t>
  </si>
  <si>
    <t>Hospitality, Retail And Service Managers</t>
  </si>
  <si>
    <t>0141</t>
  </si>
  <si>
    <t>Accommodation And Hospitality Managers</t>
  </si>
  <si>
    <t>1411</t>
  </si>
  <si>
    <t>Cafe And Restaurant Managers</t>
  </si>
  <si>
    <t>2</t>
  </si>
  <si>
    <t>1412</t>
  </si>
  <si>
    <t>Caravan Park And Camping Ground Managers</t>
  </si>
  <si>
    <t>1413</t>
  </si>
  <si>
    <t>Hotel And Motel Managers</t>
  </si>
  <si>
    <t>1414</t>
  </si>
  <si>
    <t>Licensed Club Managers</t>
  </si>
  <si>
    <t>1419</t>
  </si>
  <si>
    <t>Other Accommodation And Hospitality Managers</t>
  </si>
  <si>
    <t>0142</t>
  </si>
  <si>
    <t>Retail Managers</t>
  </si>
  <si>
    <t>1421</t>
  </si>
  <si>
    <t>0149</t>
  </si>
  <si>
    <t>Miscellaneous Hospitality, Retail And Service Managers</t>
  </si>
  <si>
    <t>1491</t>
  </si>
  <si>
    <t>Amusement, Fitness And Sports Centre Managers</t>
  </si>
  <si>
    <t>1492</t>
  </si>
  <si>
    <t>Call Or Contact Centre And Customer Service Managers</t>
  </si>
  <si>
    <t>1493</t>
  </si>
  <si>
    <t>Conference And Event Organisers</t>
  </si>
  <si>
    <t>1494</t>
  </si>
  <si>
    <t>Transport Services Managers</t>
  </si>
  <si>
    <t>1499</t>
  </si>
  <si>
    <t>Other Hospitality, Retail And Service Managers</t>
  </si>
  <si>
    <t>Professionals</t>
  </si>
  <si>
    <t>0021</t>
  </si>
  <si>
    <t>Arts And Media Professionals</t>
  </si>
  <si>
    <t>0211</t>
  </si>
  <si>
    <t>Arts Professionals</t>
  </si>
  <si>
    <t>2111</t>
  </si>
  <si>
    <t>Actors, Dancers And Other Entertainers</t>
  </si>
  <si>
    <t>2112</t>
  </si>
  <si>
    <t>Music Professionals</t>
  </si>
  <si>
    <t>2113</t>
  </si>
  <si>
    <t>Photographers</t>
  </si>
  <si>
    <t>2114</t>
  </si>
  <si>
    <t>Visual Arts And Crafts Professionals</t>
  </si>
  <si>
    <t>0212</t>
  </si>
  <si>
    <t>Media Professionals</t>
  </si>
  <si>
    <t>2121</t>
  </si>
  <si>
    <t>Artistic Directors, And Media Producers And Presenters</t>
  </si>
  <si>
    <t>2122</t>
  </si>
  <si>
    <t>Authors, And Book And Script Editors</t>
  </si>
  <si>
    <t>2123</t>
  </si>
  <si>
    <t>Film, Television, Radio And Stage Directors</t>
  </si>
  <si>
    <t>2124</t>
  </si>
  <si>
    <t>Journalists And Other Writers</t>
  </si>
  <si>
    <t>0022</t>
  </si>
  <si>
    <t>Business, Human Resource And Marketing Professionals</t>
  </si>
  <si>
    <t>0221</t>
  </si>
  <si>
    <t>Accountants, Auditors And Company Secretaries</t>
  </si>
  <si>
    <t>2211</t>
  </si>
  <si>
    <t>Accountants</t>
  </si>
  <si>
    <t>2212</t>
  </si>
  <si>
    <t>Auditors, Company Secretaries And Corporate Treasurers</t>
  </si>
  <si>
    <t>0222</t>
  </si>
  <si>
    <t>Financial Brokers And Dealers, And Investment Advisers</t>
  </si>
  <si>
    <t>2221</t>
  </si>
  <si>
    <t>Financial Brokers</t>
  </si>
  <si>
    <t>2222</t>
  </si>
  <si>
    <t>Financial Dealers</t>
  </si>
  <si>
    <t>2223</t>
  </si>
  <si>
    <t>Financial Investment Advisers And Managers</t>
  </si>
  <si>
    <t>0223</t>
  </si>
  <si>
    <t>Human Resource And Training Professionals</t>
  </si>
  <si>
    <t>2231</t>
  </si>
  <si>
    <t>Human Resource Professionals</t>
  </si>
  <si>
    <t>2232</t>
  </si>
  <si>
    <t>Ict Trainers</t>
  </si>
  <si>
    <t>2233</t>
  </si>
  <si>
    <t>Training And Development Professionals</t>
  </si>
  <si>
    <t>0224</t>
  </si>
  <si>
    <t>Information And Organisation Professionals</t>
  </si>
  <si>
    <t>2241</t>
  </si>
  <si>
    <t>Actuaries, Mathematicians And Statisticians</t>
  </si>
  <si>
    <t>2242</t>
  </si>
  <si>
    <t>Archivists, Curators And Records Managers</t>
  </si>
  <si>
    <t>2243</t>
  </si>
  <si>
    <t>Economists</t>
  </si>
  <si>
    <t>2244</t>
  </si>
  <si>
    <t>Intelligence And Policy Analysts</t>
  </si>
  <si>
    <t>2245</t>
  </si>
  <si>
    <t>Land Economists And Valuers</t>
  </si>
  <si>
    <t>2246</t>
  </si>
  <si>
    <t>Librarians</t>
  </si>
  <si>
    <t>2247</t>
  </si>
  <si>
    <t>Management And Organisation Analysts</t>
  </si>
  <si>
    <t>2249</t>
  </si>
  <si>
    <t>Other Information And Organisation Professionals</t>
  </si>
  <si>
    <t>0225</t>
  </si>
  <si>
    <t>Sales, Marketing And Public Relations Professionals</t>
  </si>
  <si>
    <t>2251</t>
  </si>
  <si>
    <t>Advertising And Marketing Professionals</t>
  </si>
  <si>
    <t>2252</t>
  </si>
  <si>
    <t>Ict Sales Professionals</t>
  </si>
  <si>
    <t>2253</t>
  </si>
  <si>
    <t>Public Relations Professionals</t>
  </si>
  <si>
    <t>2254</t>
  </si>
  <si>
    <t>Technical Sales Representatives</t>
  </si>
  <si>
    <t>0023</t>
  </si>
  <si>
    <t>Design, Engineering, Science And Transport Professionals</t>
  </si>
  <si>
    <t>0231</t>
  </si>
  <si>
    <t>Air And Marine Transport Professionals</t>
  </si>
  <si>
    <t>2311</t>
  </si>
  <si>
    <t>Air Transport Professionals</t>
  </si>
  <si>
    <t>2312</t>
  </si>
  <si>
    <t>Marine Transport Professionals</t>
  </si>
  <si>
    <t>0232</t>
  </si>
  <si>
    <t>Architects, Designers, Planners And Surveyors</t>
  </si>
  <si>
    <t>2321</t>
  </si>
  <si>
    <t>Architects And Landscape Architects</t>
  </si>
  <si>
    <t>2322</t>
  </si>
  <si>
    <t>Surveyors And Spatial Scientists</t>
  </si>
  <si>
    <t>2323</t>
  </si>
  <si>
    <t>Fashion, Industrial And Jewellery Designers</t>
  </si>
  <si>
    <t>2324</t>
  </si>
  <si>
    <t>Graphic And Web Designers, And Illustrators</t>
  </si>
  <si>
    <t>2325</t>
  </si>
  <si>
    <t>Interior Designers</t>
  </si>
  <si>
    <t>2326</t>
  </si>
  <si>
    <t>Urban And Regional Planners</t>
  </si>
  <si>
    <t>0233</t>
  </si>
  <si>
    <t>Engineering Professionals</t>
  </si>
  <si>
    <t>2331</t>
  </si>
  <si>
    <t>Chemical And Materials Engineers</t>
  </si>
  <si>
    <t>2332</t>
  </si>
  <si>
    <t>Civil Engineering Professionals</t>
  </si>
  <si>
    <t>2333</t>
  </si>
  <si>
    <t>Electrical Engineers</t>
  </si>
  <si>
    <t>2334</t>
  </si>
  <si>
    <t>Electronics Engineers</t>
  </si>
  <si>
    <t>2335</t>
  </si>
  <si>
    <t>Industrial, Mechanical And Production Engineers</t>
  </si>
  <si>
    <t>2336</t>
  </si>
  <si>
    <t>Mining Engineers</t>
  </si>
  <si>
    <t>2339</t>
  </si>
  <si>
    <t>Other Engineering Professionals</t>
  </si>
  <si>
    <t>0234</t>
  </si>
  <si>
    <t>Natural And Physical Science Professionals</t>
  </si>
  <si>
    <t>2341</t>
  </si>
  <si>
    <t>Agricultural And Forestry Scientists</t>
  </si>
  <si>
    <t>2342</t>
  </si>
  <si>
    <t>Chemists, And Food And Wine Scientists</t>
  </si>
  <si>
    <t>2343</t>
  </si>
  <si>
    <t>Environmental Scientists</t>
  </si>
  <si>
    <t>2344</t>
  </si>
  <si>
    <t>Geologists And Geophysicists</t>
  </si>
  <si>
    <t>2345</t>
  </si>
  <si>
    <t>Life Scientists</t>
  </si>
  <si>
    <t>2346</t>
  </si>
  <si>
    <t>Medical Laboratory Scientists</t>
  </si>
  <si>
    <t>2347</t>
  </si>
  <si>
    <t>Veterinarians</t>
  </si>
  <si>
    <t>2349</t>
  </si>
  <si>
    <t>Other Natural And Physical Science Professionals</t>
  </si>
  <si>
    <t>0024</t>
  </si>
  <si>
    <t>Education Professionals</t>
  </si>
  <si>
    <t>0241</t>
  </si>
  <si>
    <t>School Teachers</t>
  </si>
  <si>
    <t>2411</t>
  </si>
  <si>
    <t>Early Childhood (Pre-Primary School) Teachers</t>
  </si>
  <si>
    <t>2412</t>
  </si>
  <si>
    <t>Primary School Teachers</t>
  </si>
  <si>
    <t>2413</t>
  </si>
  <si>
    <t>Middle School Teachers (Aus) / Intermediate School Teachers (Nz)</t>
  </si>
  <si>
    <t>2414</t>
  </si>
  <si>
    <t>Secondary School Teachers</t>
  </si>
  <si>
    <t>2415</t>
  </si>
  <si>
    <t>Special Education Teachers</t>
  </si>
  <si>
    <t>0242</t>
  </si>
  <si>
    <t>Tertiary Education Teachers</t>
  </si>
  <si>
    <t>2421</t>
  </si>
  <si>
    <t>University Lecturers And Tutors</t>
  </si>
  <si>
    <t>2422</t>
  </si>
  <si>
    <t>Vocational Education Teachers (Aus) / Polytechnic Teachers (Nz)</t>
  </si>
  <si>
    <t>0249</t>
  </si>
  <si>
    <t>Miscellaneous Education Professionals</t>
  </si>
  <si>
    <t>2491</t>
  </si>
  <si>
    <t>Education Advisers And Reviewers</t>
  </si>
  <si>
    <t>2492</t>
  </si>
  <si>
    <t>Private Tutors And Teachers</t>
  </si>
  <si>
    <t>2493</t>
  </si>
  <si>
    <t>Teachers Of English To Speakers Of Other Languages</t>
  </si>
  <si>
    <t>0025</t>
  </si>
  <si>
    <t>Health Professionals</t>
  </si>
  <si>
    <t>0251</t>
  </si>
  <si>
    <t>Health Diagnostic And Promotion Professionals</t>
  </si>
  <si>
    <t>2511</t>
  </si>
  <si>
    <t>Dietitians</t>
  </si>
  <si>
    <t>2512</t>
  </si>
  <si>
    <t>Medical Imaging Professionals</t>
  </si>
  <si>
    <t>2513</t>
  </si>
  <si>
    <t>Occupational And Environmental Health Professionals</t>
  </si>
  <si>
    <t>2514</t>
  </si>
  <si>
    <t>Optometrists And Orthoptists</t>
  </si>
  <si>
    <t>2515</t>
  </si>
  <si>
    <t>Pharmacists</t>
  </si>
  <si>
    <t>2519</t>
  </si>
  <si>
    <t>Other Health Diagnostic And Promotion Professionals</t>
  </si>
  <si>
    <t>0252</t>
  </si>
  <si>
    <t>Health Therapy Professionals</t>
  </si>
  <si>
    <t>2521</t>
  </si>
  <si>
    <t>Chiropractors And Osteopaths</t>
  </si>
  <si>
    <t>2522</t>
  </si>
  <si>
    <t>Complementary Health Therapists</t>
  </si>
  <si>
    <t>2523</t>
  </si>
  <si>
    <t>Dental Practitioners</t>
  </si>
  <si>
    <t>2524</t>
  </si>
  <si>
    <t>Occupational Therapists</t>
  </si>
  <si>
    <t>2525</t>
  </si>
  <si>
    <t>Physiotherapists</t>
  </si>
  <si>
    <t>2526</t>
  </si>
  <si>
    <t>Podiatrists</t>
  </si>
  <si>
    <t>2527</t>
  </si>
  <si>
    <t>Speech Professionals And Audiologists</t>
  </si>
  <si>
    <t>0253</t>
  </si>
  <si>
    <t>Medical Practitioners</t>
  </si>
  <si>
    <t>2531</t>
  </si>
  <si>
    <t>Generalist Medical Practitioners</t>
  </si>
  <si>
    <t>2532</t>
  </si>
  <si>
    <t>Anaesthetists</t>
  </si>
  <si>
    <t>2533</t>
  </si>
  <si>
    <t>Specialist Physicians</t>
  </si>
  <si>
    <t>2534</t>
  </si>
  <si>
    <t>Psychiatrists</t>
  </si>
  <si>
    <t>2535</t>
  </si>
  <si>
    <t>Surgeons</t>
  </si>
  <si>
    <t>2539</t>
  </si>
  <si>
    <t>Other Medical Practitioners</t>
  </si>
  <si>
    <t>0254</t>
  </si>
  <si>
    <t>Midwifery And Nursing Professionals</t>
  </si>
  <si>
    <t>2541</t>
  </si>
  <si>
    <t>Midwives</t>
  </si>
  <si>
    <t>2542</t>
  </si>
  <si>
    <t>Nurse Educators And Researchers</t>
  </si>
  <si>
    <t>2543</t>
  </si>
  <si>
    <t>Nurse Managers</t>
  </si>
  <si>
    <t>2544</t>
  </si>
  <si>
    <t>Registered Nurses</t>
  </si>
  <si>
    <t>0026</t>
  </si>
  <si>
    <t>Ict Professionals</t>
  </si>
  <si>
    <t>0261</t>
  </si>
  <si>
    <t>Business And Systems Analysts, And Programmers</t>
  </si>
  <si>
    <t>2611</t>
  </si>
  <si>
    <t>Ict Business And Systems Analysts</t>
  </si>
  <si>
    <t>2612</t>
  </si>
  <si>
    <t>Multimedia Specialists And Web Developers</t>
  </si>
  <si>
    <t>2613</t>
  </si>
  <si>
    <t>Software And Applications Programmers</t>
  </si>
  <si>
    <t>0262</t>
  </si>
  <si>
    <t>Database And Systems Administrators, And Ict Security Specialists</t>
  </si>
  <si>
    <t>2621</t>
  </si>
  <si>
    <t>0263</t>
  </si>
  <si>
    <t>Ict Network And Support Professionals</t>
  </si>
  <si>
    <t>2631</t>
  </si>
  <si>
    <t>Computer Network Professionals</t>
  </si>
  <si>
    <t>2632</t>
  </si>
  <si>
    <t>Ict Support And Test Engineers</t>
  </si>
  <si>
    <t>2633</t>
  </si>
  <si>
    <t>Telecommunications Engineering Professionals</t>
  </si>
  <si>
    <t>0027</t>
  </si>
  <si>
    <t>Legal, Social And Welfare Professionals</t>
  </si>
  <si>
    <t>0271</t>
  </si>
  <si>
    <t>Legal Professionals</t>
  </si>
  <si>
    <t>2711</t>
  </si>
  <si>
    <t>Barristers</t>
  </si>
  <si>
    <t>2712</t>
  </si>
  <si>
    <t>Judicial And Other Legal Professionals</t>
  </si>
  <si>
    <t>2713</t>
  </si>
  <si>
    <t>Solicitors</t>
  </si>
  <si>
    <t>0272</t>
  </si>
  <si>
    <t>Social And Welfare Professionals</t>
  </si>
  <si>
    <t>2721</t>
  </si>
  <si>
    <t>Counsellors</t>
  </si>
  <si>
    <t>2722</t>
  </si>
  <si>
    <t>Ministers Of Religion</t>
  </si>
  <si>
    <t>2723</t>
  </si>
  <si>
    <t>Psychologists</t>
  </si>
  <si>
    <t>2724</t>
  </si>
  <si>
    <t>Social Professionals</t>
  </si>
  <si>
    <t>2725</t>
  </si>
  <si>
    <t>Social Workers</t>
  </si>
  <si>
    <t>2726</t>
  </si>
  <si>
    <t>Welfare, Recreation And Community Arts Workers</t>
  </si>
  <si>
    <t>0003</t>
  </si>
  <si>
    <t>Technicians And Trades Workers</t>
  </si>
  <si>
    <t>0031</t>
  </si>
  <si>
    <t>Engineering, Ict And Science Technicians</t>
  </si>
  <si>
    <t>0311</t>
  </si>
  <si>
    <t>Agricultural, Medical And Science Technicians</t>
  </si>
  <si>
    <t>3111</t>
  </si>
  <si>
    <t>Agricultural Technicians</t>
  </si>
  <si>
    <t>3112</t>
  </si>
  <si>
    <t>Medical Technicians</t>
  </si>
  <si>
    <t>2, 3</t>
  </si>
  <si>
    <t>3113</t>
  </si>
  <si>
    <t>Primary Products Inspectors</t>
  </si>
  <si>
    <t>3114</t>
  </si>
  <si>
    <t>Science Technicians</t>
  </si>
  <si>
    <t>0312</t>
  </si>
  <si>
    <t>Building And Engineering Technicians</t>
  </si>
  <si>
    <t>3121</t>
  </si>
  <si>
    <t>Architectural, Building And Surveying Technicians</t>
  </si>
  <si>
    <t>3122</t>
  </si>
  <si>
    <t>Civil Engineering Draftspersons And Technicians</t>
  </si>
  <si>
    <t>3123</t>
  </si>
  <si>
    <t>Electrical Engineering Draftspersons And Technicians</t>
  </si>
  <si>
    <t>3124</t>
  </si>
  <si>
    <t>Electronic Engineering Draftspersons And Technicians</t>
  </si>
  <si>
    <t>3125</t>
  </si>
  <si>
    <t>Mechanical Engineering Draftspersons And Technicians</t>
  </si>
  <si>
    <t>3126</t>
  </si>
  <si>
    <t>Safety Inspectors</t>
  </si>
  <si>
    <t>3129</t>
  </si>
  <si>
    <t>Other Building And Engineering Technicians</t>
  </si>
  <si>
    <t>0313</t>
  </si>
  <si>
    <t>Ict And Telecommunications Technicians</t>
  </si>
  <si>
    <t>3131</t>
  </si>
  <si>
    <t>Ict Support Technicians</t>
  </si>
  <si>
    <t>3132</t>
  </si>
  <si>
    <t>Telecommunications Technical Specialists</t>
  </si>
  <si>
    <t>0032</t>
  </si>
  <si>
    <t>Automotive And Engineering Trades Workers</t>
  </si>
  <si>
    <t>0321</t>
  </si>
  <si>
    <t>Automotive Electricians And Mechanics</t>
  </si>
  <si>
    <t>3211</t>
  </si>
  <si>
    <t>Automotive Electricians</t>
  </si>
  <si>
    <t>3</t>
  </si>
  <si>
    <t>3212</t>
  </si>
  <si>
    <t>Motor Mechanics</t>
  </si>
  <si>
    <t>0322</t>
  </si>
  <si>
    <t>Fabrication Engineering Trades Workers</t>
  </si>
  <si>
    <t>3221</t>
  </si>
  <si>
    <t>Metal Casting, Forging And Finishing Trades Workers</t>
  </si>
  <si>
    <t>3222</t>
  </si>
  <si>
    <t>Sheetmetal Trades Workers</t>
  </si>
  <si>
    <t>3223</t>
  </si>
  <si>
    <t>Structural Steel And Welding Trades Workers</t>
  </si>
  <si>
    <t>0323</t>
  </si>
  <si>
    <t>Mechanical Engineering Trades Workers</t>
  </si>
  <si>
    <t>3231</t>
  </si>
  <si>
    <t>Aircraft Maintenance Engineers</t>
  </si>
  <si>
    <t>3232</t>
  </si>
  <si>
    <t>Metal Fitters And Machinists</t>
  </si>
  <si>
    <t>3233</t>
  </si>
  <si>
    <t>Precision Metal Trades Workers</t>
  </si>
  <si>
    <t>3234</t>
  </si>
  <si>
    <t>Toolmakers And Engineering Patternmakers</t>
  </si>
  <si>
    <t>0324</t>
  </si>
  <si>
    <t>Panelbeaters, And Vehicle Body Builders, Trimmers And Painters</t>
  </si>
  <si>
    <t>3241</t>
  </si>
  <si>
    <t>Panelbeaters</t>
  </si>
  <si>
    <t>3242</t>
  </si>
  <si>
    <t>Vehicle Body Builders And Trimmers</t>
  </si>
  <si>
    <t>3243</t>
  </si>
  <si>
    <t>Vehicle Painters</t>
  </si>
  <si>
    <t>0033</t>
  </si>
  <si>
    <t>Construction Trades Workers</t>
  </si>
  <si>
    <t>0331</t>
  </si>
  <si>
    <t>Bricklayers, And Carpenters And Joiners</t>
  </si>
  <si>
    <t>3311</t>
  </si>
  <si>
    <t>Bricklayers And Stonemasons</t>
  </si>
  <si>
    <t>3312</t>
  </si>
  <si>
    <t>Carpenters And Joiners</t>
  </si>
  <si>
    <t>0332</t>
  </si>
  <si>
    <t>Floor Finishers And Painting Trades Workers</t>
  </si>
  <si>
    <t>3321</t>
  </si>
  <si>
    <t>Floor Finishers</t>
  </si>
  <si>
    <t>3322</t>
  </si>
  <si>
    <t>Painting Trades Workers</t>
  </si>
  <si>
    <t>0333</t>
  </si>
  <si>
    <t>Glaziers, Plasterers And Tilers</t>
  </si>
  <si>
    <t>3331</t>
  </si>
  <si>
    <t>Glaziers</t>
  </si>
  <si>
    <t>3332</t>
  </si>
  <si>
    <t>Plasterers</t>
  </si>
  <si>
    <t>3333</t>
  </si>
  <si>
    <t>Roof Tilers</t>
  </si>
  <si>
    <t>3334</t>
  </si>
  <si>
    <t>Wall And Floor Tilers</t>
  </si>
  <si>
    <t>0334</t>
  </si>
  <si>
    <t>Plumbers</t>
  </si>
  <si>
    <t>3341</t>
  </si>
  <si>
    <t>0034</t>
  </si>
  <si>
    <t>Electrotechnology And Telecommunications Trades Workers</t>
  </si>
  <si>
    <t>0341</t>
  </si>
  <si>
    <t>Electricians</t>
  </si>
  <si>
    <t>3411</t>
  </si>
  <si>
    <t>0342</t>
  </si>
  <si>
    <t>Electronics And Telecommunications Trades Workers</t>
  </si>
  <si>
    <t>3421</t>
  </si>
  <si>
    <t>Airconditioning And Refrigeration Mechanics</t>
  </si>
  <si>
    <t>3422</t>
  </si>
  <si>
    <t>Electrical Distribution Trades Workers</t>
  </si>
  <si>
    <t>3423</t>
  </si>
  <si>
    <t>Electronics Trades Workers</t>
  </si>
  <si>
    <t>3424</t>
  </si>
  <si>
    <t>Telecommunications Trades Workers</t>
  </si>
  <si>
    <t>0035</t>
  </si>
  <si>
    <t>Food Trades Workers</t>
  </si>
  <si>
    <t>0351</t>
  </si>
  <si>
    <t>3511</t>
  </si>
  <si>
    <t>Bakers And Pastrycooks</t>
  </si>
  <si>
    <t>3512</t>
  </si>
  <si>
    <t>Butchers And Smallgoods Makers</t>
  </si>
  <si>
    <t>3513</t>
  </si>
  <si>
    <t>Chefs</t>
  </si>
  <si>
    <t>3514</t>
  </si>
  <si>
    <t>Cooks</t>
  </si>
  <si>
    <t>0036</t>
  </si>
  <si>
    <t>Skilled Animal And Horticultural Workers</t>
  </si>
  <si>
    <t>0361</t>
  </si>
  <si>
    <t>Animal Attendants And Trainers, And Shearers</t>
  </si>
  <si>
    <t>3611</t>
  </si>
  <si>
    <t>Animal Attendants And Trainers</t>
  </si>
  <si>
    <t>3612</t>
  </si>
  <si>
    <t>Shearers</t>
  </si>
  <si>
    <t>3613</t>
  </si>
  <si>
    <t>Veterinary Nurses</t>
  </si>
  <si>
    <t>0362</t>
  </si>
  <si>
    <t>Horticultural Trades Workers</t>
  </si>
  <si>
    <t>3621</t>
  </si>
  <si>
    <t>Florists</t>
  </si>
  <si>
    <t>3622</t>
  </si>
  <si>
    <t>Gardeners</t>
  </si>
  <si>
    <t>3623</t>
  </si>
  <si>
    <t>Greenkeepers</t>
  </si>
  <si>
    <t>3624</t>
  </si>
  <si>
    <t>Nurserypersons</t>
  </si>
  <si>
    <t>0039</t>
  </si>
  <si>
    <t>Other Technicians And Trades Workers</t>
  </si>
  <si>
    <t>0391</t>
  </si>
  <si>
    <t>Hairdressers</t>
  </si>
  <si>
    <t>3911</t>
  </si>
  <si>
    <t>0392</t>
  </si>
  <si>
    <t>Printing Trades Workers</t>
  </si>
  <si>
    <t>3921</t>
  </si>
  <si>
    <t>Print Finishers And Screen Printers</t>
  </si>
  <si>
    <t>3922</t>
  </si>
  <si>
    <t>Graphic Pre-Press Trades Workers</t>
  </si>
  <si>
    <t>3923</t>
  </si>
  <si>
    <t>Printers</t>
  </si>
  <si>
    <t>0393</t>
  </si>
  <si>
    <t>Textile, Clothing And Footwear Trades Workers</t>
  </si>
  <si>
    <t>3931</t>
  </si>
  <si>
    <t>Canvas And Leather Goods Makers</t>
  </si>
  <si>
    <t>3932</t>
  </si>
  <si>
    <t>Clothing Trades Workers</t>
  </si>
  <si>
    <t>3933</t>
  </si>
  <si>
    <t>Upholsterers</t>
  </si>
  <si>
    <t>0394</t>
  </si>
  <si>
    <t>Wood Trades Workers</t>
  </si>
  <si>
    <t>3941</t>
  </si>
  <si>
    <t>Cabinetmakers</t>
  </si>
  <si>
    <t>3942</t>
  </si>
  <si>
    <t>Wood Machinists And Other Wood Trades Workers</t>
  </si>
  <si>
    <t>0399</t>
  </si>
  <si>
    <t>Miscellaneous Technicians And Trades Workers</t>
  </si>
  <si>
    <t>3991</t>
  </si>
  <si>
    <t>Boat Builders And Shipwrights</t>
  </si>
  <si>
    <t>3992</t>
  </si>
  <si>
    <t>Chemical, Gas, Petroleum And Power Generation Plant Operators</t>
  </si>
  <si>
    <t>3993</t>
  </si>
  <si>
    <t>Gallery, Library And Museum Technicians</t>
  </si>
  <si>
    <t>3994</t>
  </si>
  <si>
    <t>Jewellers</t>
  </si>
  <si>
    <t>3995</t>
  </si>
  <si>
    <t>Performing Arts Technicians</t>
  </si>
  <si>
    <t>3996</t>
  </si>
  <si>
    <t>Signwriters</t>
  </si>
  <si>
    <t>3999</t>
  </si>
  <si>
    <t>Other Miscellaneous Technicians And Trades Workers</t>
  </si>
  <si>
    <t>0004</t>
  </si>
  <si>
    <t>Community And Personal Service Workers</t>
  </si>
  <si>
    <t>0041</t>
  </si>
  <si>
    <t>Health And Welfare Support Workers</t>
  </si>
  <si>
    <t>0411</t>
  </si>
  <si>
    <t>4111</t>
  </si>
  <si>
    <t>Ambulance Officers And Paramedics</t>
  </si>
  <si>
    <t>4112</t>
  </si>
  <si>
    <t>Dental Hygienists, Technicians And Therapists</t>
  </si>
  <si>
    <t>4113</t>
  </si>
  <si>
    <t>Diversional Therapists</t>
  </si>
  <si>
    <t>4114</t>
  </si>
  <si>
    <t>Enrolled And Mothercraft Nurses</t>
  </si>
  <si>
    <t>4115</t>
  </si>
  <si>
    <t>Indigenous Health Workers</t>
  </si>
  <si>
    <t>4116</t>
  </si>
  <si>
    <t>Massage Therapists</t>
  </si>
  <si>
    <t>4117</t>
  </si>
  <si>
    <t>Welfare Support Workers</t>
  </si>
  <si>
    <t>0042</t>
  </si>
  <si>
    <t>Carers And Aides</t>
  </si>
  <si>
    <t>0421</t>
  </si>
  <si>
    <t>Child Carers</t>
  </si>
  <si>
    <t>4211</t>
  </si>
  <si>
    <t>4</t>
  </si>
  <si>
    <t>0422</t>
  </si>
  <si>
    <t>Education Aides</t>
  </si>
  <si>
    <t>4221</t>
  </si>
  <si>
    <t>0423</t>
  </si>
  <si>
    <t>Personal Carers And Assistants</t>
  </si>
  <si>
    <t>4231</t>
  </si>
  <si>
    <t>Aged And Disabled Carers</t>
  </si>
  <si>
    <t>4232</t>
  </si>
  <si>
    <t>Dental Assistants</t>
  </si>
  <si>
    <t>4233</t>
  </si>
  <si>
    <t>Nursing Support And Personal Care Workers</t>
  </si>
  <si>
    <t>4234</t>
  </si>
  <si>
    <t>Special Care Workers</t>
  </si>
  <si>
    <t>0043</t>
  </si>
  <si>
    <t>Hospitality Workers</t>
  </si>
  <si>
    <t>0431</t>
  </si>
  <si>
    <t>4311</t>
  </si>
  <si>
    <t>Bar Attendants And Baristas</t>
  </si>
  <si>
    <t>4312</t>
  </si>
  <si>
    <t>Cafe Workers</t>
  </si>
  <si>
    <t>5</t>
  </si>
  <si>
    <t>4313</t>
  </si>
  <si>
    <t>Gaming Workers</t>
  </si>
  <si>
    <t>4314</t>
  </si>
  <si>
    <t>Hotel Service Managers</t>
  </si>
  <si>
    <t>4315</t>
  </si>
  <si>
    <t>Waiters</t>
  </si>
  <si>
    <t>4319</t>
  </si>
  <si>
    <t>Other Hospitality Workers</t>
  </si>
  <si>
    <t>0044</t>
  </si>
  <si>
    <t>Protective Service Workers</t>
  </si>
  <si>
    <t>0441</t>
  </si>
  <si>
    <t>Defence Force Members, Fire Fighters And Police</t>
  </si>
  <si>
    <t>4411</t>
  </si>
  <si>
    <t>Defence Force Members - Other Ranks</t>
  </si>
  <si>
    <t>4412</t>
  </si>
  <si>
    <t>Fire And Emergency Workers</t>
  </si>
  <si>
    <t>4413</t>
  </si>
  <si>
    <t>Police</t>
  </si>
  <si>
    <t>0442</t>
  </si>
  <si>
    <t>Prison And Security Officers</t>
  </si>
  <si>
    <t>4421</t>
  </si>
  <si>
    <t>Prison Officers</t>
  </si>
  <si>
    <t>4422</t>
  </si>
  <si>
    <t>Security Officers And Guards</t>
  </si>
  <si>
    <t>3, 4, 5</t>
  </si>
  <si>
    <t>0045</t>
  </si>
  <si>
    <t>Sports And Personal Service Workers</t>
  </si>
  <si>
    <t>0451</t>
  </si>
  <si>
    <t>Personal Service And Travel Workers</t>
  </si>
  <si>
    <t>4511</t>
  </si>
  <si>
    <t>Beauty Therapists</t>
  </si>
  <si>
    <t>4512</t>
  </si>
  <si>
    <t>Driving Instructors</t>
  </si>
  <si>
    <t>4513</t>
  </si>
  <si>
    <t>Funeral Workers</t>
  </si>
  <si>
    <t>4514</t>
  </si>
  <si>
    <t>Gallery, Museum And Tour Guides</t>
  </si>
  <si>
    <t>4515</t>
  </si>
  <si>
    <t>Personal Care Consultants</t>
  </si>
  <si>
    <t>4516</t>
  </si>
  <si>
    <t>Tourism And Travel Advisers</t>
  </si>
  <si>
    <t>4517</t>
  </si>
  <si>
    <t>Travel Attendants</t>
  </si>
  <si>
    <t>4518</t>
  </si>
  <si>
    <t>Other Personal Service Workers</t>
  </si>
  <si>
    <t>0452</t>
  </si>
  <si>
    <t>Sports And Fitness Workers</t>
  </si>
  <si>
    <t>4521</t>
  </si>
  <si>
    <t>Fitness Instructors</t>
  </si>
  <si>
    <t>4522</t>
  </si>
  <si>
    <t>Outdoor Adventure Guides</t>
  </si>
  <si>
    <t>4523</t>
  </si>
  <si>
    <t>Sports Coaches, Instructors And Officials</t>
  </si>
  <si>
    <t>4524</t>
  </si>
  <si>
    <t>Sportspersons</t>
  </si>
  <si>
    <t>0005</t>
  </si>
  <si>
    <t>Clerical And Administrative Workers</t>
  </si>
  <si>
    <t>0051</t>
  </si>
  <si>
    <t>Office Managers And Program Administrators</t>
  </si>
  <si>
    <t>0511</t>
  </si>
  <si>
    <t>Contract, Program And Project Administrators</t>
  </si>
  <si>
    <t>5111</t>
  </si>
  <si>
    <t>0512</t>
  </si>
  <si>
    <t>Office And Practice Managers</t>
  </si>
  <si>
    <t>5121</t>
  </si>
  <si>
    <t>Office Managers</t>
  </si>
  <si>
    <t>5122</t>
  </si>
  <si>
    <t>Practice Managers</t>
  </si>
  <si>
    <t>0052</t>
  </si>
  <si>
    <t>Personal Assistants And Secretaries</t>
  </si>
  <si>
    <t>0521</t>
  </si>
  <si>
    <t>5211</t>
  </si>
  <si>
    <t>Personal Assistants</t>
  </si>
  <si>
    <t>5212</t>
  </si>
  <si>
    <t>Secretaries</t>
  </si>
  <si>
    <t>0053</t>
  </si>
  <si>
    <t>General Clerical Workers</t>
  </si>
  <si>
    <t>0531</t>
  </si>
  <si>
    <t>General Clerks</t>
  </si>
  <si>
    <t>5311</t>
  </si>
  <si>
    <t>0532</t>
  </si>
  <si>
    <t>Keyboard Operators</t>
  </si>
  <si>
    <t>5321</t>
  </si>
  <si>
    <t>0054</t>
  </si>
  <si>
    <t>Inquiry Clerks And Receptionists</t>
  </si>
  <si>
    <t>0541</t>
  </si>
  <si>
    <t>Call Or Contact Centre Information Clerks</t>
  </si>
  <si>
    <t>5411</t>
  </si>
  <si>
    <t>Call Or Contact Centre Workers</t>
  </si>
  <si>
    <t>3, 4</t>
  </si>
  <si>
    <t>5412</t>
  </si>
  <si>
    <t>Inquiry Clerks</t>
  </si>
  <si>
    <t>0542</t>
  </si>
  <si>
    <t>Receptionists</t>
  </si>
  <si>
    <t>5421</t>
  </si>
  <si>
    <t>0055</t>
  </si>
  <si>
    <t>Numerical Clerks</t>
  </si>
  <si>
    <t>0551</t>
  </si>
  <si>
    <t>Accounting Clerks And Bookkeepers</t>
  </si>
  <si>
    <t>5511</t>
  </si>
  <si>
    <t>Accounting Clerks</t>
  </si>
  <si>
    <t>5512</t>
  </si>
  <si>
    <t>Bookkeepers</t>
  </si>
  <si>
    <t>5513</t>
  </si>
  <si>
    <t>Payroll Clerks</t>
  </si>
  <si>
    <t>0552</t>
  </si>
  <si>
    <t>Financial And Insurance Clerks</t>
  </si>
  <si>
    <t>5521</t>
  </si>
  <si>
    <t>Bank Workers</t>
  </si>
  <si>
    <t>5522</t>
  </si>
  <si>
    <t>Credit And Loans Officers (Aus) / Finance Clerks (Nz)</t>
  </si>
  <si>
    <t>5523</t>
  </si>
  <si>
    <t>Insurance, Money Market And Statistical Clerks</t>
  </si>
  <si>
    <t>0056</t>
  </si>
  <si>
    <t>Clerical And Office Support Workers</t>
  </si>
  <si>
    <t>0561</t>
  </si>
  <si>
    <t>5611</t>
  </si>
  <si>
    <t>Betting Clerks</t>
  </si>
  <si>
    <t>5612</t>
  </si>
  <si>
    <t>Couriers And Postal Deliverers</t>
  </si>
  <si>
    <t>5613</t>
  </si>
  <si>
    <t>Filing And Registry Clerks</t>
  </si>
  <si>
    <t>5614</t>
  </si>
  <si>
    <t>Mail Sorters</t>
  </si>
  <si>
    <t>5615</t>
  </si>
  <si>
    <t>Survey Interviewers</t>
  </si>
  <si>
    <t>5616</t>
  </si>
  <si>
    <t>Switchboard Operators</t>
  </si>
  <si>
    <t>5619</t>
  </si>
  <si>
    <t>Other Clerical And Office Support Workers</t>
  </si>
  <si>
    <t>0059</t>
  </si>
  <si>
    <t>Other Clerical And Administrative Workers</t>
  </si>
  <si>
    <t>0591</t>
  </si>
  <si>
    <t>Logistics Clerks</t>
  </si>
  <si>
    <t>5911</t>
  </si>
  <si>
    <t>Purchasing And Supply Logistics Clerks</t>
  </si>
  <si>
    <t>5912</t>
  </si>
  <si>
    <t>Transport And Despatch Clerks</t>
  </si>
  <si>
    <t>0599</t>
  </si>
  <si>
    <t>Miscellaneous Clerical And Administrative Workers</t>
  </si>
  <si>
    <t>5991</t>
  </si>
  <si>
    <t>Conveyancers And Legal Executives</t>
  </si>
  <si>
    <t>5992</t>
  </si>
  <si>
    <t>Court And Legal Clerks</t>
  </si>
  <si>
    <t>5993</t>
  </si>
  <si>
    <t>Debt Collectors</t>
  </si>
  <si>
    <t>5994</t>
  </si>
  <si>
    <t>Human Resource Clerks</t>
  </si>
  <si>
    <t>5995</t>
  </si>
  <si>
    <t>Inspectors And Regulatory Officers</t>
  </si>
  <si>
    <t>5996</t>
  </si>
  <si>
    <t>Insurance Investigators, Loss Adjusters And Risk Surveyors</t>
  </si>
  <si>
    <t>5997</t>
  </si>
  <si>
    <t>Library Assistants</t>
  </si>
  <si>
    <t>5999</t>
  </si>
  <si>
    <t>Other Miscellaneous Clerical And Administrative Workers</t>
  </si>
  <si>
    <t>0006</t>
  </si>
  <si>
    <t>Sales Workers</t>
  </si>
  <si>
    <t>0061</t>
  </si>
  <si>
    <t>Sales Representatives And Agents</t>
  </si>
  <si>
    <t>0611</t>
  </si>
  <si>
    <t>Insurance Agents And Sales Representatives</t>
  </si>
  <si>
    <t>6111</t>
  </si>
  <si>
    <t>Auctioneers, And Stock And Station Agents</t>
  </si>
  <si>
    <t>6112</t>
  </si>
  <si>
    <t>Insurance Agents</t>
  </si>
  <si>
    <t>6113</t>
  </si>
  <si>
    <t>Sales Representatives</t>
  </si>
  <si>
    <t>0612</t>
  </si>
  <si>
    <t>Real Estate Sales Agents</t>
  </si>
  <si>
    <t>6121</t>
  </si>
  <si>
    <t>0062</t>
  </si>
  <si>
    <t>Sales Assistants And Salespersons</t>
  </si>
  <si>
    <t>0621</t>
  </si>
  <si>
    <t>6211</t>
  </si>
  <si>
    <t>Sales Assistants (General)</t>
  </si>
  <si>
    <t>6212</t>
  </si>
  <si>
    <t>Ict Sales Assistants</t>
  </si>
  <si>
    <t>6213</t>
  </si>
  <si>
    <t>Motor Vehicle And Vehicle Parts Salespersons</t>
  </si>
  <si>
    <t>6214</t>
  </si>
  <si>
    <t>Pharmacy Sales Assistants</t>
  </si>
  <si>
    <t>6215</t>
  </si>
  <si>
    <t>Retail Supervisors</t>
  </si>
  <si>
    <t>6216</t>
  </si>
  <si>
    <t>Service Station Attendants</t>
  </si>
  <si>
    <t>6217</t>
  </si>
  <si>
    <t>Street Vendors And Related Salespersons</t>
  </si>
  <si>
    <t>6219</t>
  </si>
  <si>
    <t>Other Sales Assistants And Salespersons</t>
  </si>
  <si>
    <t>0063</t>
  </si>
  <si>
    <t>Sales Support Workers</t>
  </si>
  <si>
    <t>0631</t>
  </si>
  <si>
    <t>Checkout Operators And Office Cashiers</t>
  </si>
  <si>
    <t>6311</t>
  </si>
  <si>
    <t>0639</t>
  </si>
  <si>
    <t>Miscellaneous Sales Support Workers</t>
  </si>
  <si>
    <t>6391</t>
  </si>
  <si>
    <t>Models And Sales Demonstrators</t>
  </si>
  <si>
    <t>6392</t>
  </si>
  <si>
    <t>Retail And Wool Buyers</t>
  </si>
  <si>
    <t>6393</t>
  </si>
  <si>
    <t>Telemarketers</t>
  </si>
  <si>
    <t>6394</t>
  </si>
  <si>
    <t>Ticket Salespersons</t>
  </si>
  <si>
    <t>6395</t>
  </si>
  <si>
    <t>Visual Merchandisers</t>
  </si>
  <si>
    <t>6399</t>
  </si>
  <si>
    <t>Other Sales Support Workers</t>
  </si>
  <si>
    <t>0007</t>
  </si>
  <si>
    <t>Machinery Operators And Drivers</t>
  </si>
  <si>
    <t>0071</t>
  </si>
  <si>
    <t>Machine And Stationary Plant Operators</t>
  </si>
  <si>
    <t>0711</t>
  </si>
  <si>
    <t>Machine Operators</t>
  </si>
  <si>
    <t>7111</t>
  </si>
  <si>
    <t>Clay, Concrete, Glass And Stone Processing Machine Operators</t>
  </si>
  <si>
    <t>7112</t>
  </si>
  <si>
    <t>Industrial Spraypainters</t>
  </si>
  <si>
    <t>7113</t>
  </si>
  <si>
    <t>Paper And Wood Processing Machine Operators</t>
  </si>
  <si>
    <t>7114</t>
  </si>
  <si>
    <t>Photographic Developers And Printers</t>
  </si>
  <si>
    <t>7115</t>
  </si>
  <si>
    <t>Plastics And Rubber Production Machine Operators</t>
  </si>
  <si>
    <t>7116</t>
  </si>
  <si>
    <t>Sewing Machinists</t>
  </si>
  <si>
    <t>7117</t>
  </si>
  <si>
    <t>Textile And Footwear Production Machine Operators</t>
  </si>
  <si>
    <t>7119</t>
  </si>
  <si>
    <t>Other Machine Operators</t>
  </si>
  <si>
    <t>0712</t>
  </si>
  <si>
    <t>Stationary Plant Operators</t>
  </si>
  <si>
    <t>7121</t>
  </si>
  <si>
    <t>Crane, Hoist And Lift Operators</t>
  </si>
  <si>
    <t>7122</t>
  </si>
  <si>
    <t>Drillers, Miners And Shot Firers</t>
  </si>
  <si>
    <t>7123</t>
  </si>
  <si>
    <t>Engineering Production Workers</t>
  </si>
  <si>
    <t>7129</t>
  </si>
  <si>
    <t>Other Stationary Plant Operators</t>
  </si>
  <si>
    <t>0072</t>
  </si>
  <si>
    <t>Mobile Plant Operators</t>
  </si>
  <si>
    <t>0721</t>
  </si>
  <si>
    <t>7211</t>
  </si>
  <si>
    <t>Agricultural, Forestry And Horticultural Plant Operators</t>
  </si>
  <si>
    <t>7212</t>
  </si>
  <si>
    <t>Earthmoving Plant Operators</t>
  </si>
  <si>
    <t>7213</t>
  </si>
  <si>
    <t>Forklift Drivers</t>
  </si>
  <si>
    <t>7219</t>
  </si>
  <si>
    <t>Other Mobile Plant Operators</t>
  </si>
  <si>
    <t>0073</t>
  </si>
  <si>
    <t>Road And Rail Drivers</t>
  </si>
  <si>
    <t>0731</t>
  </si>
  <si>
    <t>Automobile, Bus And Rail Drivers</t>
  </si>
  <si>
    <t>7311</t>
  </si>
  <si>
    <t>Automobile Drivers</t>
  </si>
  <si>
    <t>7312</t>
  </si>
  <si>
    <t>Bus And Coach Drivers</t>
  </si>
  <si>
    <t>7313</t>
  </si>
  <si>
    <t>Train And Tram Drivers</t>
  </si>
  <si>
    <t>0732</t>
  </si>
  <si>
    <t>Delivery Drivers</t>
  </si>
  <si>
    <t>7321</t>
  </si>
  <si>
    <t>0733</t>
  </si>
  <si>
    <t>Truck Drivers</t>
  </si>
  <si>
    <t>7331</t>
  </si>
  <si>
    <t>0074</t>
  </si>
  <si>
    <t>Storepersons</t>
  </si>
  <si>
    <t>0741</t>
  </si>
  <si>
    <t>7411</t>
  </si>
  <si>
    <t>0008</t>
  </si>
  <si>
    <t>Labourers</t>
  </si>
  <si>
    <t>0081</t>
  </si>
  <si>
    <t>Cleaners And Laundry Workers</t>
  </si>
  <si>
    <t>0811</t>
  </si>
  <si>
    <t>8111</t>
  </si>
  <si>
    <t>Car Detailers</t>
  </si>
  <si>
    <t>8112</t>
  </si>
  <si>
    <t>Commercial Cleaners</t>
  </si>
  <si>
    <t>8113</t>
  </si>
  <si>
    <t>Domestic Cleaners</t>
  </si>
  <si>
    <t>8114</t>
  </si>
  <si>
    <t>Housekeepers</t>
  </si>
  <si>
    <t>8115</t>
  </si>
  <si>
    <t>Laundry Workers</t>
  </si>
  <si>
    <t>8116</t>
  </si>
  <si>
    <t>Other Cleaners</t>
  </si>
  <si>
    <t>0082</t>
  </si>
  <si>
    <t>Construction And Mining Labourers</t>
  </si>
  <si>
    <t>0821</t>
  </si>
  <si>
    <t>8211</t>
  </si>
  <si>
    <t>Building And Plumbing Labourers</t>
  </si>
  <si>
    <t>8212</t>
  </si>
  <si>
    <t>Concreters</t>
  </si>
  <si>
    <t>8213</t>
  </si>
  <si>
    <t>Fencers</t>
  </si>
  <si>
    <t>8214</t>
  </si>
  <si>
    <t>Insulation And Home Improvement Installers</t>
  </si>
  <si>
    <t>8215</t>
  </si>
  <si>
    <t>Paving And Surfacing Labourers</t>
  </si>
  <si>
    <t>8216</t>
  </si>
  <si>
    <t>Railway Track Workers</t>
  </si>
  <si>
    <t>8217</t>
  </si>
  <si>
    <t>Structural Steel Construction Workers</t>
  </si>
  <si>
    <t>8219</t>
  </si>
  <si>
    <t>Other Construction And Mining Labourers</t>
  </si>
  <si>
    <t>0083</t>
  </si>
  <si>
    <t>Factory Process Workers</t>
  </si>
  <si>
    <t>0831</t>
  </si>
  <si>
    <t>Food Process Workers</t>
  </si>
  <si>
    <t>8311</t>
  </si>
  <si>
    <t>Food And Drink Factory Workers</t>
  </si>
  <si>
    <t>8312</t>
  </si>
  <si>
    <t>Meat Boners And Slicers, And Slaughterers</t>
  </si>
  <si>
    <t>8313</t>
  </si>
  <si>
    <t>Meat, Poultry And Seafood Process Workers</t>
  </si>
  <si>
    <t>0832</t>
  </si>
  <si>
    <t>Packers And Product Assemblers</t>
  </si>
  <si>
    <t>8321</t>
  </si>
  <si>
    <t>Packers</t>
  </si>
  <si>
    <t>8322</t>
  </si>
  <si>
    <t>Product Assemblers</t>
  </si>
  <si>
    <t>0839</t>
  </si>
  <si>
    <t>Miscellaneous Factory Process Workers</t>
  </si>
  <si>
    <t>8391</t>
  </si>
  <si>
    <t>Metal Engineering Process Workers</t>
  </si>
  <si>
    <t>8392</t>
  </si>
  <si>
    <t>Plastics And Rubber Factory Workers</t>
  </si>
  <si>
    <t>8393</t>
  </si>
  <si>
    <t>Product Quality Controllers</t>
  </si>
  <si>
    <t>8394</t>
  </si>
  <si>
    <t>Timber And Wood Process Workers</t>
  </si>
  <si>
    <t>8399</t>
  </si>
  <si>
    <t>Other Factory Process Workers</t>
  </si>
  <si>
    <t>0084</t>
  </si>
  <si>
    <t>Farm, Forestry And Garden Workers</t>
  </si>
  <si>
    <t>0841</t>
  </si>
  <si>
    <t>8411</t>
  </si>
  <si>
    <t>Aquaculture Workers</t>
  </si>
  <si>
    <t>8412</t>
  </si>
  <si>
    <t>Crop Farm Workers</t>
  </si>
  <si>
    <t>8413</t>
  </si>
  <si>
    <t>Forestry And Logging Workers</t>
  </si>
  <si>
    <t>8414</t>
  </si>
  <si>
    <t>Garden And Nursery Labourers</t>
  </si>
  <si>
    <t>8415</t>
  </si>
  <si>
    <t>Livestock Farm Workers</t>
  </si>
  <si>
    <t>8416</t>
  </si>
  <si>
    <t>Mixed Crop And Livestock Farm Workers</t>
  </si>
  <si>
    <t>8419</t>
  </si>
  <si>
    <t>Other Farm, Forestry And Garden Workers</t>
  </si>
  <si>
    <t>4, 5</t>
  </si>
  <si>
    <t>0085</t>
  </si>
  <si>
    <t>Food Preparation Assistants</t>
  </si>
  <si>
    <t>0851</t>
  </si>
  <si>
    <t>8511</t>
  </si>
  <si>
    <t>Fast Food Cooks</t>
  </si>
  <si>
    <t>8512</t>
  </si>
  <si>
    <t>Food Trades Assistants</t>
  </si>
  <si>
    <t>8513</t>
  </si>
  <si>
    <t>Kitchenhands</t>
  </si>
  <si>
    <t>0089</t>
  </si>
  <si>
    <t>Other Labourers</t>
  </si>
  <si>
    <t>0891</t>
  </si>
  <si>
    <t>Freight Handlers And Shelf Fillers</t>
  </si>
  <si>
    <t>8911</t>
  </si>
  <si>
    <t>Freight And Furniture Handlers</t>
  </si>
  <si>
    <t>8912</t>
  </si>
  <si>
    <t>Shelf Fillers</t>
  </si>
  <si>
    <t>0899</t>
  </si>
  <si>
    <t>Miscellaneous Labourers</t>
  </si>
  <si>
    <t>8991</t>
  </si>
  <si>
    <t>Caretakers</t>
  </si>
  <si>
    <t>8992</t>
  </si>
  <si>
    <t>Deck And Fishing Hands</t>
  </si>
  <si>
    <t>8993</t>
  </si>
  <si>
    <t>Handypersons</t>
  </si>
  <si>
    <t>8994</t>
  </si>
  <si>
    <t>Motor Vehicle Parts And Accessories Fitters</t>
  </si>
  <si>
    <t>8995</t>
  </si>
  <si>
    <t>Printing Assistants And Table Workers</t>
  </si>
  <si>
    <t>8996</t>
  </si>
  <si>
    <t>Recycling And Rubbish Collectors</t>
  </si>
  <si>
    <t>8997</t>
  </si>
  <si>
    <t>Vending Machine Attendants</t>
  </si>
  <si>
    <t>8999</t>
  </si>
  <si>
    <t>Other Miscellaneous Labourers</t>
  </si>
  <si>
    <t>0000</t>
  </si>
  <si>
    <t>Other</t>
  </si>
  <si>
    <r>
      <rPr>
        <b/>
        <sz val="11"/>
        <color theme="1"/>
        <rFont val="Roboto"/>
      </rPr>
      <t>Step 1</t>
    </r>
    <r>
      <rPr>
        <sz val="11"/>
        <color theme="1"/>
        <rFont val="Roboto"/>
      </rPr>
      <t>: Enter the snapshot date</t>
    </r>
  </si>
  <si>
    <r>
      <rPr>
        <b/>
        <sz val="11"/>
        <color theme="1"/>
        <rFont val="Roboto"/>
      </rPr>
      <t>Step 2</t>
    </r>
    <r>
      <rPr>
        <sz val="11"/>
        <color theme="1"/>
        <rFont val="Roboto"/>
      </rPr>
      <t>: Enter full-time ordinary hours of work</t>
    </r>
  </si>
  <si>
    <r>
      <rPr>
        <b/>
        <sz val="11"/>
        <color theme="1"/>
        <rFont val="Roboto"/>
      </rPr>
      <t>Step 3</t>
    </r>
    <r>
      <rPr>
        <sz val="11"/>
        <color theme="1"/>
        <rFont val="Roboto"/>
      </rPr>
      <t>: Enter maximum super contribution</t>
    </r>
  </si>
  <si>
    <t>This tab can be used to search for specific occupations to determine the correct occupation code to use for each employee in your submission.</t>
  </si>
  <si>
    <t>Code</t>
  </si>
  <si>
    <t>Occupation</t>
  </si>
  <si>
    <t>Manager</t>
  </si>
  <si>
    <t>Professional</t>
  </si>
  <si>
    <t>Technicians and Trades Workers</t>
  </si>
  <si>
    <t>Community and Personal Service Workers</t>
  </si>
  <si>
    <t>Machinery Operators and Drivers</t>
  </si>
  <si>
    <t>• You can provide the occupational code for each employee as the code above, or a more specific 'group' code in the table below. All 'group' codes will relate to a 'major' code listed above.</t>
  </si>
  <si>
    <t>• If you categorise an employee in column C as a Manager (using the major code above or a manager group code listed below) - you must provide a manager category in column D for this employee.</t>
  </si>
  <si>
    <r>
      <t xml:space="preserve">Provide the year of birth of each employee as a four digit number.
</t>
    </r>
    <r>
      <rPr>
        <b/>
        <sz val="10"/>
        <color theme="1"/>
        <rFont val="Roboto"/>
      </rPr>
      <t xml:space="preserve">
Important - </t>
    </r>
    <r>
      <rPr>
        <sz val="10"/>
        <color theme="1"/>
        <rFont val="Roboto"/>
      </rPr>
      <t>do not enter the full date of birth of each employee. If the column displays a four digit year (YYYY) but the entry in the formula bar is the full date of birth (DD/MM/YYYY), please delete your entry and only enter the four digit year of birth.</t>
    </r>
  </si>
  <si>
    <r>
      <t xml:space="preserve">    2025-26 Workplace Profile </t>
    </r>
    <r>
      <rPr>
        <sz val="26"/>
        <color rgb="FFFFC000"/>
        <rFont val="Roboto"/>
      </rPr>
      <t>(STP/calculated template)</t>
    </r>
  </si>
  <si>
    <r>
      <rPr>
        <b/>
        <sz val="24"/>
        <rFont val="Roboto"/>
      </rPr>
      <t>Important information</t>
    </r>
    <r>
      <rPr>
        <b/>
        <sz val="14"/>
        <rFont val="Roboto"/>
      </rPr>
      <t xml:space="preserve">
</t>
    </r>
    <r>
      <rPr>
        <sz val="12"/>
        <rFont val="Roboto"/>
      </rPr>
      <t xml:space="preserve">
You must read all instructions before you prepare and populate any data for this template.
Incorrect formatting or data entry will result in your file being rejected, or will result in issues being identified, when the file is uploaded into the WGEA Portal.
</t>
    </r>
    <r>
      <rPr>
        <b/>
        <sz val="12"/>
        <color rgb="FF0000FF"/>
        <rFont val="Roboto"/>
      </rPr>
      <t>Key information:</t>
    </r>
    <r>
      <rPr>
        <sz val="12"/>
        <rFont val="Roboto"/>
      </rPr>
      <t xml:space="preserve">
• We strongly recommend to all employers to use the simpler 'unit level' workplace profile to prepare data for this section of your submission. This is a complex template designed for payroll or finance experts.
• Paste data into this template by right clicking and selecting ‘Paste values only’ from the paste options.
• Provide all mandatory data fields for each employee. Refer to the column listing at the bottom of this page for more information.</t>
    </r>
    <r>
      <rPr>
        <b/>
        <sz val="12"/>
        <rFont val="Roboto"/>
      </rPr>
      <t xml:space="preserve">
</t>
    </r>
    <r>
      <rPr>
        <sz val="12"/>
        <rFont val="Roboto"/>
      </rPr>
      <t xml:space="preserve">• The information you provide in this file is used to calculate gender pay gaps. Check all remuneration figures provided and calculated totals for employees carefully before uploading.
</t>
    </r>
  </si>
  <si>
    <t>Validation rules</t>
  </si>
  <si>
    <t>Rule</t>
  </si>
  <si>
    <t>Type</t>
  </si>
  <si>
    <t>What this means</t>
  </si>
  <si>
    <t>Steps to resolve</t>
  </si>
  <si>
    <t>Casual employees not reported correctly</t>
  </si>
  <si>
    <t>Error</t>
  </si>
  <si>
    <r>
      <t xml:space="preserve">This error appeared because casual data was being misreported or blended with fields for FT/PT employees
Casual employees must use:
Employment Status (column G): </t>
    </r>
    <r>
      <rPr>
        <b/>
        <sz val="11"/>
        <color theme="1"/>
        <rFont val="Roboto"/>
      </rPr>
      <t>CE</t>
    </r>
    <r>
      <rPr>
        <sz val="11"/>
        <color theme="1"/>
        <rFont val="Roboto"/>
      </rPr>
      <t xml:space="preserve">
Employment Type (column H): </t>
    </r>
    <r>
      <rPr>
        <b/>
        <sz val="11"/>
        <color theme="1"/>
        <rFont val="Roboto"/>
      </rPr>
      <t xml:space="preserve">Casual
</t>
    </r>
  </si>
  <si>
    <t>1. You must check and update each row listing in the reference field.
2. If Column G is 'CE' you must use 'Casual' in Column H, and vice-versa.
3. This error will not appear when you reupload your file and casual employees use 'CE' and 'Casual' for Columns G and H</t>
  </si>
  <si>
    <t>Non‑numeric or blank salary and remuneration</t>
  </si>
  <si>
    <t>Negative numbers, blanks, or non-numeric values were entered for base salary and total remuneration in your Workplace Profile. If a salary or remuneration cell has no data to report enter '0'.
This error appeared because you have entered a non-numeric (symbols or punctuation) or negative value on your worksheet, or have left a mandatory cell blank.
This may also be an issue with formatting changes to the file - copy and paste your data into a fresh template (right click and paste as 'values only')</t>
  </si>
  <si>
    <t>1. Locate each data row with this anomaly and ensure each value provided is not negative, non-numeric, or blank for each of the salary and remuneration cells.
2. This error will not appear when you reupload your file and all salary and remuneration cells are free of negative or non-numeric entries or are not left blank</t>
  </si>
  <si>
    <t>Invalid salary and remuneration values</t>
  </si>
  <si>
    <t>Mandatory data missing</t>
  </si>
  <si>
    <t>Mandatory values are missing from employing ABN, occupational category, gender, employment type, employment status, base salary, total remuneration, or industry class columns. Mandatory columns cannot be left blank.</t>
  </si>
  <si>
    <t>1. Review the columns and rows listed as missing mandatory value
2. Update your template to complete all mandatory fields for each employee
3. This error will not appear when you reupload your file and all mandatory cells for each employee have been completed.</t>
  </si>
  <si>
    <t>Invalid year of birth format</t>
  </si>
  <si>
    <t>1. For each row this issue is occurring, review the formula bar at the top of the sheet to see the exact entry within the Year of Birth cell selected.
2. Ensure that for each row and employee there is only one four digit entry in the YYYY format.</t>
  </si>
  <si>
    <t>Invalid postcode</t>
  </si>
  <si>
    <t>Postcode must be a four‑digit number for the employee’s primary workplace.
Northern Territory postcodes can start with '0' - if these postcodes are pasted in they may overwrite the cell format and remove the '0'.</t>
  </si>
  <si>
    <t>Base salary is lower than expected</t>
  </si>
  <si>
    <t>Warning</t>
  </si>
  <si>
    <t>Casual and part‑time employees have substantially lower earnings</t>
  </si>
  <si>
    <t>Difference between base salary and total remuneration is lower than expected</t>
  </si>
  <si>
    <t>This warning displays when the total remuneration amount for an employee is less than the base salary amount plus superannuation.
Total remuneration is the annualised and full-time equivalent earnings of an employee, inclusive of their base salary amount plus all other remuneration earned (super, bonuses, allowances, employee benefits, incentives, share schemes etc).</t>
  </si>
  <si>
    <t>Total remuneration is much higher than expected</t>
  </si>
  <si>
    <t>This warning displays when a total remuneration value of more than $1,000,000 is entered for an employee.
Income provided is used to calculate gender pay gaps, very high or outlier incomes may be a mistake in calculation or data entry. Whilst some employees genuinely earn a large income, this warning is designed to draw your attention to review any high remuneration amounts.</t>
  </si>
  <si>
    <t>1. Review the total remuneration amount for any employee with this warning to determine if their total remuneration amount provided is accurate and correct.
2. If you do not update the figures, you must provide a reason why the average calculated total remuneration amount for each identified cohort is much higher than expected.</t>
  </si>
  <si>
    <t>High proportion of managers detected</t>
  </si>
  <si>
    <t>This warning displays when management make up 30% or more of the submission for a particular ABN.
There are genuine reasons why some ABNs have a high proportion of managers.</t>
  </si>
  <si>
    <t>Lower expected number of leadership managers (CEO, KMP, HOB)</t>
  </si>
  <si>
    <t>The number of leadership managers (CEO, KMP or HOB) are lower than expected. This warning displays when there are no leadership managers for a particular organisation.</t>
  </si>
  <si>
    <t>1. Review the values you have provided for manager category in Column D.
2. Ensure you are reporting at least one CEO or equivalent for a standalone company, and at least one KMP or HOB for a submission covering part of a corporate structure.
3. If you do not update your file please provide a reason within the WGEA Portal why no leadership is being reported in your uploaded file.</t>
  </si>
  <si>
    <t>Large proportion of non‑managers reported as ‘Other’ (0000)</t>
  </si>
  <si>
    <t xml:space="preserve">This occupational code is only used for highly specialised or unique employee roles that defy categorisation using the existing occupational categories. </t>
  </si>
  <si>
    <t>Submission summary</t>
  </si>
  <si>
    <r>
      <t xml:space="preserve">This error appeared because OTE (pro-rata or fixed) cannot be less than the associated base salary amount (pro-rata of fixed), 100% of the base salary amount goes into the associated OTE amount.
• 100% of the base salary (pro-rata) amount must also go into OTE (pro-rata)
• 100% of the base salary (fixed) amount must go into OTE (fixed)
• If the OTE value is higher than the base value, it leads to a calculation error.
</t>
    </r>
    <r>
      <rPr>
        <b/>
        <sz val="11"/>
        <color theme="1"/>
        <rFont val="Roboto"/>
      </rPr>
      <t xml:space="preserve">For example </t>
    </r>
    <r>
      <rPr>
        <sz val="11"/>
        <color theme="1"/>
        <rFont val="Roboto"/>
      </rPr>
      <t>- if you report 50,000 in base salary pro-rata you must report 50,000 in OTE (pro-rata) as 100% of the base salary amount (pro-rata or fixed) goes into the associated OTE column (pro-rata or fixed).</t>
    </r>
  </si>
  <si>
    <t>1. In the STP/payroll template, this means the value recorded in the OTE Column (pro-rata or fixed) is lower than the value recorded in associated base salary column (pro-rata or fixed).
2. This error will not appear if you reupload your file when the base salary amount (pro-rata or fixed) is included in the OTE amount (pro-rata or fixed).</t>
  </si>
  <si>
    <r>
      <t xml:space="preserve">The calculated income of the part-time and casual employees on your file is coming out lower than full-time employees. This file compares the ordinary hours figure in Column L and employee start date in column M you have provided against the information entered on to the first tab of the file (full-time ordinary hours, snapshot date).
</t>
    </r>
    <r>
      <rPr>
        <b/>
        <sz val="11"/>
        <color theme="1"/>
        <rFont val="Roboto"/>
      </rPr>
      <t>For example</t>
    </r>
    <r>
      <rPr>
        <sz val="11"/>
        <color theme="1"/>
        <rFont val="Roboto"/>
      </rPr>
      <t xml:space="preserve"> - if the first tab of the file has been set to 38 hours per week as full-time, and the snapshot date of 31/03/2025 is used:
• Any employee with an ordinary hours figure of 38 in Column L will be considered full-time - no calculation will take place
• Any employee with an ordinary hours figure less than 38 hours in Column L will have pro-rata earnings calculated up to the equivalent of 38 hours
• Any employee with a start date in column M of more than 12 months before the snapshot date - no calculation will take place
• Any employee with a start date in column M of less than 12 months before the snapshot date will have pro-rata earnings calculated up to the equivalent of working the full 12 months </t>
    </r>
  </si>
  <si>
    <t>1. Review the part-time and casual employees in your file(s) and the ordinary hours and start dates provided, scan to the far right to the calculated fields - this should represent what they would earn if they had worked a full year for full-time hours.
This has been calculated based off of the actual earnings, ordinary hours, and start dates provided, as well as the information entered on to the first tab of the file.
2. Ensure that part-time and casual employees have ordinary hours figures provided which correspond to the working hours in respect to the particular period (E.g. weekly, fortnightly etc)
Casual employees who work extremely irregular hours may need to be put on to their own template, set to yearly (e.g. 38 hours/week is 1976 hours/year) and their actual working hours provided
3. If you do not update the figures, you must provide a reason why the final calculated income for casual and part-time employees is correct or accurate.</t>
  </si>
  <si>
    <t>1. Ensure that superannuation has been entered into Column R - Super
2. If you do not update the figures please provide a reason why this employee does not appear to earn superannuation on all base earnings</t>
  </si>
  <si>
    <r>
      <rPr>
        <b/>
        <sz val="24"/>
        <rFont val="Roboto"/>
      </rPr>
      <t>Explanation</t>
    </r>
    <r>
      <rPr>
        <sz val="12"/>
        <rFont val="Roboto"/>
      </rPr>
      <t xml:space="preserve">
</t>
    </r>
    <r>
      <rPr>
        <b/>
        <sz val="12"/>
        <color rgb="FF0000FF"/>
        <rFont val="Roboto"/>
      </rPr>
      <t>The Workplace Profile captures a snapshot of the composition and remuneration of all employees employed on a single day within the 12‑month reporting period.</t>
    </r>
    <r>
      <rPr>
        <sz val="12"/>
        <rFont val="Roboto"/>
      </rPr>
      <t xml:space="preserve">
Enter employee data in the ‘Upload’ tab of this file, each data field is described in the below Data Dictionary.
• You can review workforce remuneration data on the 'Submission summary' tab
• This file will display any data validation issues in real time in column M of the 'Upload' tab, for more assistance please see the 'Data validation' tab of this file.
• If your organisation lodges on time, you have 28 days to make changes after submission. This change period is not guaranteed for overdue reports.
</t>
    </r>
    <r>
      <rPr>
        <b/>
        <sz val="12"/>
        <rFont val="Roboto"/>
      </rPr>
      <t xml:space="preserve">
</t>
    </r>
    <r>
      <rPr>
        <b/>
        <sz val="12"/>
        <color rgb="FF0000FF"/>
        <rFont val="Roboto"/>
      </rPr>
      <t>You will need to collect and report the following data:</t>
    </r>
    <r>
      <rPr>
        <b/>
        <sz val="12"/>
        <rFont val="Roboto"/>
      </rPr>
      <t xml:space="preserve">
</t>
    </r>
    <r>
      <rPr>
        <sz val="12"/>
        <rFont val="Roboto"/>
      </rPr>
      <t xml:space="preserve">• A list of employees who were employed on a specific snapshot day, their employment status and type, gender, occupation, and the primary workplace (or office) postcode.
• The salary and remuneration components that each employee earned for the 12 months prior to the date chosen, in their component parts.
• The time worked (hours, FTE fraction etc) for each employee for the salary and remuneration earnings, in relation to the period set for this profile (e.g. weekly, monthly etc).
</t>
    </r>
    <r>
      <rPr>
        <b/>
        <sz val="12"/>
        <color rgb="FF0000FF"/>
        <rFont val="Roboto"/>
      </rPr>
      <t>Important</t>
    </r>
    <r>
      <rPr>
        <sz val="12"/>
        <rFont val="Roboto"/>
      </rPr>
      <t xml:space="preserve">: This template calculates annualised and full-time equivalent amounts in columns U to X.
• If the employee has not worked for a full year for full-time hours compared to the snapshot date and full time standard at the top of this page, the pro-rata salary and remuneration amounts entered will be calculated to reach this standard.
</t>
    </r>
  </si>
  <si>
    <r>
      <t xml:space="preserve">Provide the Ordinary Time Earnings (fixed) for each employee. OTE (fixed) covers all fixed payments that attract superannuation. 
- Base salary (fixed) amount (entire amount)
- Back pay
- Discretionary pay that attracts superannuation
</t>
    </r>
    <r>
      <rPr>
        <b/>
        <sz val="10"/>
        <color theme="1"/>
        <rFont val="Roboto"/>
      </rPr>
      <t>Note</t>
    </r>
    <r>
      <rPr>
        <sz val="10"/>
        <color theme="1"/>
        <rFont val="Roboto"/>
      </rPr>
      <t xml:space="preserve"> - If an employee did not receive a fixed base salary (as defined above), sales commission, temporary performance loadings/higher duties allowances or cashed out annual or long service leave this column will be $0.</t>
    </r>
  </si>
  <si>
    <r>
      <t xml:space="preserve">Provide the ‘Postcode’ of each employee. This is a four-digit number that refers to the postcode of an employee’s primary workplace location. 
- If an employee attends multiple different locations for work, enter the postcode where they spend most of their time. 
- If an employee works remotely (e.g. from home) for the majority of their time, you must enter the postcode of the local office, or office that the employee reports into.
- If no appropriate postcode can be determined due to the employee or business type, please enter the postcode of the head office or any physical location the employer controls.
- Please do not enter the postcode of the employees home address.
</t>
    </r>
    <r>
      <rPr>
        <b/>
        <sz val="10"/>
        <color theme="1"/>
        <rFont val="Roboto"/>
      </rPr>
      <t>Note:</t>
    </r>
    <r>
      <rPr>
        <sz val="10"/>
        <color theme="1"/>
        <rFont val="Roboto"/>
      </rPr>
      <t xml:space="preserve"> This is mandatory to provide</t>
    </r>
  </si>
  <si>
    <r>
      <t xml:space="preserve">Provide the number of ordinary hours for employees within the period chosen at the top of this page. These are the employee's normal and regular hours of work, which do not attract overtime rates within the time period selected (weekly, fortnightly, monthly, or yearly). 
</t>
    </r>
    <r>
      <rPr>
        <b/>
        <sz val="10"/>
        <color theme="1"/>
        <rFont val="Roboto"/>
      </rPr>
      <t xml:space="preserve">Note: </t>
    </r>
    <r>
      <rPr>
        <sz val="10"/>
        <color theme="1"/>
        <rFont val="Roboto"/>
      </rPr>
      <t>If an employee has ordinary hours that are below the figure entered on the Explanation tab - their pro-rata payments will be calculated by the template to a full-time equivalent amount.</t>
    </r>
  </si>
  <si>
    <r>
      <t xml:space="preserve">Provide the Ordinary Time Earnings (pro-rata) for each employee. OTE (pro-rata) covers all payments that attract superannuation.
- Base salary (pro-rata) amount (entire amount)
- Sales commissions
- Temporary performance loadings/higher duties allowance
- Cashed out annual leave/long service leave
</t>
    </r>
    <r>
      <rPr>
        <b/>
        <sz val="10"/>
        <color theme="1"/>
        <rFont val="Roboto"/>
      </rPr>
      <t>Note</t>
    </r>
    <r>
      <rPr>
        <sz val="10"/>
        <color theme="1"/>
        <rFont val="Roboto"/>
      </rPr>
      <t xml:space="preserve"> - This entry will be the same amount as base salary (pro-rata) if an employee did not receive any sales commission, temporary performance loadings/higher duties allowances or cashed out annual or long service leave.</t>
    </r>
  </si>
  <si>
    <t>Data validation assistance</t>
  </si>
  <si>
    <r>
      <rPr>
        <b/>
        <sz val="12"/>
        <color rgb="FF0000FF"/>
        <rFont val="Roboto"/>
      </rPr>
      <t xml:space="preserve">
4. Provide the actual income for each employee, divided into component parts.
</t>
    </r>
    <r>
      <rPr>
        <sz val="12"/>
        <color theme="1"/>
        <rFont val="Roboto"/>
      </rPr>
      <t xml:space="preserve">Columns M-T should be entered with actual earnings, if the employee earned an amount for the particular field. Enter '0' if no income was paid or vested for a particular payment type.
• Definitions of each column can be found below in the Data Dictionary.
• Actual earnings for employees that have not worked a full year for full-time hours will be calculated to meet this standard.
</t>
    </r>
    <r>
      <rPr>
        <b/>
        <sz val="12"/>
        <color rgb="FF0000FF"/>
        <rFont val="Roboto"/>
      </rPr>
      <t>5. Review all calculated remuneration totals in columns U - X</t>
    </r>
    <r>
      <rPr>
        <sz val="12"/>
        <color theme="1"/>
        <rFont val="Roboto"/>
      </rPr>
      <t xml:space="preserve">
• The final salary and remuneration that will be uploaded for each employee is found within columns U to X - please closely review the calculated amounts that the file prepares based on the information you have entered.
• The calculation compares the employee ordinary hours and start date against the information at the top of this page. If the employee has worked less than the standard, their pro-rata income will be calculated to an annualised/full-time equivalent amount.
</t>
    </r>
    <r>
      <rPr>
        <b/>
        <sz val="12"/>
        <rFont val="Roboto"/>
      </rPr>
      <t xml:space="preserve">
</t>
    </r>
    <r>
      <rPr>
        <b/>
        <sz val="12"/>
        <color rgb="FF0000FF"/>
        <rFont val="Roboto"/>
      </rPr>
      <t>6. Upload your file and pass the data quality check</t>
    </r>
    <r>
      <rPr>
        <sz val="12"/>
        <color rgb="FF0000FF"/>
        <rFont val="Roboto"/>
      </rPr>
      <t xml:space="preserve">
</t>
    </r>
    <r>
      <rPr>
        <sz val="12"/>
        <rFont val="Roboto"/>
      </rPr>
      <t xml:space="preserve">Upload your file within the Workplace Profile section of the Portal. Uploaded files will be checked for formatting and any data anomalies.
• The formatting check is immediate to determine if the structure of the original file has been changed, if your file is rejected please copy only cells with data and paste as numerical values only into a fresh template.
• The data quality check occurs within 20-40 minutes depending on system traffic, you will receive an email if any issues are detected that will link you to a listing for your review or action.
</t>
    </r>
  </si>
  <si>
    <t>Data Validation</t>
  </si>
  <si>
    <t>Error or Warning</t>
  </si>
  <si>
    <t>Missing</t>
  </si>
  <si>
    <t>OccMgr</t>
  </si>
  <si>
    <t>EmpTypStat</t>
  </si>
  <si>
    <t>MinSal</t>
  </si>
  <si>
    <t>SalCheck</t>
  </si>
  <si>
    <t>age</t>
  </si>
  <si>
    <t>% of 21</t>
  </si>
  <si>
    <t>hourly rate</t>
  </si>
  <si>
    <t>MinBS @35hr-5%</t>
  </si>
  <si>
    <t>Validation Code</t>
  </si>
  <si>
    <t>Validation Description</t>
  </si>
  <si>
    <t>This tab can be used to review a summary of data validation and remuneration in your submission for this section.</t>
  </si>
  <si>
    <t>Error: Employing ABN missing</t>
  </si>
  <si>
    <t xml:space="preserve">The summary information on this tab is calculated using the data populated within the 'Upload' tab. </t>
  </si>
  <si>
    <t>Error: Employing ABN must be exactly 11 digits (with no spaces)</t>
  </si>
  <si>
    <t>Error: Occupational Category missing</t>
  </si>
  <si>
    <t>Number of employees with data missing</t>
  </si>
  <si>
    <t>Error: Occupational Category must be exactly 4 digits (leading 0's may be required)</t>
  </si>
  <si>
    <t>Number of employees where the Occupation is mismatched with Manager Category</t>
  </si>
  <si>
    <t>Error: Gender missing</t>
  </si>
  <si>
    <t>Number of employees where the Employment Type &amp; Status is mismatched for Casual</t>
  </si>
  <si>
    <t>Error: Employment Status missing</t>
  </si>
  <si>
    <t>Number of employees with issues on their Base Salary and/or Total Remuneration</t>
  </si>
  <si>
    <t>Error: Employment Type missing</t>
  </si>
  <si>
    <t>Error: Year of Birth missing</t>
  </si>
  <si>
    <t>Error: Year of Birth must be exactly 4 digits</t>
  </si>
  <si>
    <t>• Changes to the structure or formatting of the 'Upload' tab may change or break the formulas within the table(s) below.</t>
  </si>
  <si>
    <t>Error: Postcode missing</t>
  </si>
  <si>
    <t>• The remuneration values below are not published.</t>
  </si>
  <si>
    <t>Error: Postcode must be exactly 4 digits (leading 0's may be required)</t>
  </si>
  <si>
    <t xml:space="preserve">Select an ABN (or view all ABNs): </t>
  </si>
  <si>
    <t>Status</t>
  </si>
  <si>
    <t>Change LOG</t>
  </si>
  <si>
    <t>Error: Base Salary missing</t>
  </si>
  <si>
    <t>new</t>
  </si>
  <si>
    <t>ABN must be 11 digits (no spaces)</t>
  </si>
  <si>
    <t>Error: Total Remuneration missing</t>
  </si>
  <si>
    <t>Occ. Category must be 4 digits (leading 0's may be req)</t>
  </si>
  <si>
    <t>Error: Occupational Category &amp; Manager Category mismatch</t>
  </si>
  <si>
    <t>Count</t>
  </si>
  <si>
    <t>Min</t>
  </si>
  <si>
    <t>Average</t>
  </si>
  <si>
    <t>Max</t>
  </si>
  <si>
    <t>year of birth must be 4 digits</t>
  </si>
  <si>
    <t>Error: Employment Status &amp; Employment Type mismatch for Casual Employee</t>
  </si>
  <si>
    <t>All employees</t>
  </si>
  <si>
    <t>postcode must be 4 digits (leading 0's may be req)</t>
  </si>
  <si>
    <t>Error: Total Remuneration is less than Base Salary</t>
  </si>
  <si>
    <t>change date calculation to be: [lodgement date (current year) - YOB - 3]</t>
  </si>
  <si>
    <t>Warning: Apprentice Base Salary less than $26k</t>
  </si>
  <si>
    <t>greater than 4 digit Occupational Category</t>
  </si>
  <si>
    <t>Warning: Junior employee Base Salary is less than Minimum Wage</t>
  </si>
  <si>
    <t>done</t>
  </si>
  <si>
    <t>validation rules to target ref table instead of long string</t>
  </si>
  <si>
    <t>Warning: Adult employee Base Salary is less than Minimum Wage</t>
  </si>
  <si>
    <t>superannuation 11.5%</t>
  </si>
  <si>
    <t>Warning: Total Remuneration does not have enough Superannuation</t>
  </si>
  <si>
    <t>Female</t>
  </si>
  <si>
    <t>apprentice $26k</t>
  </si>
  <si>
    <t>Warning: Total Remuneration is greater than $1 million</t>
  </si>
  <si>
    <t>Male</t>
  </si>
  <si>
    <t>leeway 0.95%</t>
  </si>
  <si>
    <t>Non-Binary</t>
  </si>
  <si>
    <t>test stress (make table ref)</t>
  </si>
  <si>
    <t>if Apprentice check if below 26k</t>
  </si>
  <si>
    <t>group by Error &amp; Warning (yellow, red)</t>
  </si>
  <si>
    <t>validation column get rid of 0's</t>
  </si>
  <si>
    <t>N/A</t>
  </si>
  <si>
    <r>
      <t xml:space="preserve">can NOT have a dynamic input message in excel </t>
    </r>
    <r>
      <rPr>
        <sz val="11"/>
        <color rgb="FFFF0000"/>
        <rFont val="Aptos Narrow"/>
        <family val="2"/>
        <scheme val="minor"/>
      </rPr>
      <t>without Macros</t>
    </r>
  </si>
  <si>
    <t>All Managers</t>
  </si>
  <si>
    <r>
      <t xml:space="preserve">have NOT yet included age calculation based off </t>
    </r>
    <r>
      <rPr>
        <sz val="11"/>
        <color rgb="FFFF0000"/>
        <rFont val="Aptos Narrow"/>
        <family val="2"/>
        <scheme val="minor"/>
      </rPr>
      <t>SNAPSHOT DATE</t>
    </r>
  </si>
  <si>
    <t>CEO</t>
  </si>
  <si>
    <t>change to 1st non 0 digit 1</t>
  </si>
  <si>
    <t>KMP</t>
  </si>
  <si>
    <t>abn should be missing field</t>
  </si>
  <si>
    <t>HOB</t>
  </si>
  <si>
    <t>change drop down for EmpType back to full</t>
  </si>
  <si>
    <t>super 30k 12% to be added to fomula</t>
  </si>
  <si>
    <t>SM</t>
  </si>
  <si>
    <t>div0 in summary needs to be updated to 0</t>
  </si>
  <si>
    <t>OM</t>
  </si>
  <si>
    <t>can you have a total rem less than base salary?</t>
  </si>
  <si>
    <t>OSM</t>
  </si>
  <si>
    <t>(Non-managers)</t>
  </si>
  <si>
    <t>Employment Status and Type</t>
  </si>
  <si>
    <t>Casual</t>
  </si>
  <si>
    <t>CE Casual</t>
  </si>
  <si>
    <t>FT</t>
  </si>
  <si>
    <t>Contract</t>
  </si>
  <si>
    <t>FT Contract</t>
  </si>
  <si>
    <t>FT Permanent</t>
  </si>
  <si>
    <t>PT</t>
  </si>
  <si>
    <t>PT Contract</t>
  </si>
  <si>
    <t>PT Permanent</t>
  </si>
  <si>
    <t>Graduate</t>
  </si>
  <si>
    <t>Apprentice</t>
  </si>
  <si>
    <t>Clerical and Administrative Workers</t>
  </si>
  <si>
    <t>updated Superannuation &lt;=$30k to &lt;$30k</t>
  </si>
  <si>
    <t>fixed up Formula names and ranges</t>
  </si>
  <si>
    <r>
      <rPr>
        <sz val="24"/>
        <color theme="1"/>
        <rFont val="Roboto"/>
      </rPr>
      <t>Introduction</t>
    </r>
    <r>
      <rPr>
        <sz val="11"/>
        <color theme="1"/>
        <rFont val="Roboto"/>
      </rPr>
      <t xml:space="preserve">
</t>
    </r>
    <r>
      <rPr>
        <sz val="12"/>
        <color theme="1"/>
        <rFont val="Roboto"/>
      </rPr>
      <t xml:space="preserve">This tab provides guidance on resolving data validation issues detected in this Excel file and during the data quality check after you upload your Workplace Profile into the WGEA Portal.
</t>
    </r>
    <r>
      <rPr>
        <sz val="12"/>
        <rFont val="Roboto"/>
      </rPr>
      <t>When data is entered into the Upload tab, the template displays real‑time messages in Column Y. These checks help identify missing data, formatting issues, or values outside expected ranges before you upload your file.</t>
    </r>
    <r>
      <rPr>
        <sz val="12"/>
        <color rgb="FFFF0000"/>
        <rFont val="Roboto"/>
      </rPr>
      <t xml:space="preserve">
</t>
    </r>
    <r>
      <rPr>
        <sz val="12"/>
        <color theme="1"/>
        <rFont val="Roboto"/>
      </rPr>
      <t xml:space="preserve">
When the file is uploaded to the Portal, it undergoes two checks:
</t>
    </r>
    <r>
      <rPr>
        <b/>
        <sz val="12"/>
        <color rgb="FF0000FF"/>
        <rFont val="Roboto"/>
      </rPr>
      <t>1. File verification and formatting</t>
    </r>
    <r>
      <rPr>
        <sz val="12"/>
        <color theme="1"/>
        <rFont val="Roboto"/>
      </rPr>
      <t xml:space="preserve">
Ensures you are using the correct template and have not changed any required rows, columns or formatting. This check is instant.
</t>
    </r>
    <r>
      <rPr>
        <b/>
        <sz val="12"/>
        <color rgb="FF0000FF"/>
        <rFont val="Roboto"/>
      </rPr>
      <t>2. Data quality check</t>
    </r>
    <r>
      <rPr>
        <sz val="12"/>
        <color theme="1"/>
        <rFont val="Roboto"/>
      </rPr>
      <t xml:space="preserve">
Assesses whether mandatory fields are complete and whether values are within expected ranges. This may take up to 1 hour in peak periods. If issues are found, the Portal will list them and email you a link to review and resolve them.</t>
    </r>
  </si>
  <si>
    <r>
      <t>The 'Data validation' column (</t>
    </r>
    <r>
      <rPr>
        <sz val="12"/>
        <rFont val="Roboto"/>
      </rPr>
      <t>column Y</t>
    </r>
    <r>
      <rPr>
        <sz val="12"/>
        <color theme="1"/>
        <rFont val="Roboto"/>
      </rPr>
      <t>) provides real time data quality checks to assist employer resolve issues before uploading their file into the Portal.</t>
    </r>
  </si>
  <si>
    <r>
      <rPr>
        <sz val="24"/>
        <color theme="1"/>
        <rFont val="Roboto"/>
      </rPr>
      <t>Explanation</t>
    </r>
    <r>
      <rPr>
        <sz val="11"/>
        <color theme="1"/>
        <rFont val="Roboto"/>
      </rPr>
      <t xml:space="preserve">
</t>
    </r>
    <r>
      <rPr>
        <sz val="12"/>
        <rFont val="Roboto"/>
      </rPr>
      <t>In this Excel file, resolve any issues shown in Column Y on the Upload tab before uploading the file.</t>
    </r>
    <r>
      <rPr>
        <sz val="12"/>
        <color theme="1"/>
        <rFont val="Roboto"/>
      </rPr>
      <t xml:space="preserve">
After uploading your file:
• </t>
    </r>
    <r>
      <rPr>
        <b/>
        <sz val="12"/>
        <color rgb="FF0000FF"/>
        <rFont val="Roboto"/>
      </rPr>
      <t>Errors</t>
    </r>
    <r>
      <rPr>
        <sz val="12"/>
        <color theme="1"/>
        <rFont val="Roboto"/>
      </rPr>
      <t xml:space="preserve"> must be corrected in the Excel file and reuploaded before any other issue can be addressed.
• </t>
    </r>
    <r>
      <rPr>
        <b/>
        <sz val="12"/>
        <color rgb="FF0000FF"/>
        <rFont val="Roboto"/>
      </rPr>
      <t>Warnings</t>
    </r>
    <r>
      <rPr>
        <sz val="12"/>
        <color theme="1"/>
        <rFont val="Roboto"/>
      </rPr>
      <t xml:space="preserve"> must be reviewed. If the data is correct, provide a clear, detailed reason in the Portal. If not, update the Excel file and reupload.
• </t>
    </r>
    <r>
      <rPr>
        <b/>
        <sz val="12"/>
        <color rgb="FF0000FF"/>
        <rFont val="Roboto"/>
      </rPr>
      <t>Notifications</t>
    </r>
    <r>
      <rPr>
        <sz val="12"/>
        <color theme="1"/>
        <rFont val="Roboto"/>
      </rPr>
      <t xml:space="preserve"> must be confirmed or corrected.
Refreshing the issue page after responding to a warning or notification will update the status. All errors must be resolved.</t>
    </r>
  </si>
  <si>
    <r>
      <t>1. Ensure each row is using one four-digit postcode, this row can be filtered to identify quickly the entries that are not four digits.
For Northern Territory postcodes - please ensure you paste postcode values into this template by right clicking and selecting 'paste as values only' from the paste options.</t>
    </r>
    <r>
      <rPr>
        <sz val="11"/>
        <rFont val="Roboto"/>
      </rPr>
      <t xml:space="preserve"> The cell format can be restored by putting an apostrophe in front of the four-digit NT poscode - e.g. '0426</t>
    </r>
  </si>
  <si>
    <r>
      <t xml:space="preserve">Provide each employee's occupational category using the ANZSCO (Australian and New Zealand Standard Classification of Occupations) standard. The code must be a four-digit value. If the value is less than four-digits, you must enter '0's in front of the value. 
Note: It is mandatory to provide, at a minimum, a Major Group code. 
0001   Managers
0002   Professionals
0003   Technicians and Trades Workers
0004   Community and Personal Service Workers
0005   Clerical and Administrative Workers
0006   Sales Workers
0007   Machinery Operators and Drivers
0008   Labourers
</t>
    </r>
    <r>
      <rPr>
        <b/>
        <sz val="10"/>
        <color theme="1"/>
        <rFont val="Roboto"/>
      </rPr>
      <t>Important</t>
    </r>
    <r>
      <rPr>
        <sz val="10"/>
        <color theme="1"/>
        <rFont val="Roboto"/>
      </rPr>
      <t xml:space="preserve"> - any employee given a manager occupation must also have a manager category in column D (outlined in the row below)
</t>
    </r>
    <r>
      <rPr>
        <b/>
        <sz val="10"/>
        <color theme="1"/>
        <rFont val="Roboto"/>
      </rPr>
      <t>Note</t>
    </r>
    <r>
      <rPr>
        <sz val="10"/>
        <color theme="1"/>
        <rFont val="Roboto"/>
      </rPr>
      <t xml:space="preserve"> - A copy of the ANZSCO standard is provided in tab '1. Occupational Categories'.                                                                                                                                                                                                                                           </t>
    </r>
  </si>
  <si>
    <r>
      <t xml:space="preserve">Provide a manager category for each manager employee, using the WGEA’s standard occupational categories for managers:
</t>
    </r>
    <r>
      <rPr>
        <b/>
        <sz val="10"/>
        <color theme="1"/>
        <rFont val="Roboto"/>
      </rPr>
      <t xml:space="preserve">Note: </t>
    </r>
    <r>
      <rPr>
        <sz val="10"/>
        <color theme="1"/>
        <rFont val="Roboto"/>
      </rPr>
      <t xml:space="preserve">This is a mandatory field for manager employees only. The cell should be left blank for other types of employees. 
</t>
    </r>
    <r>
      <rPr>
        <b/>
        <sz val="10"/>
        <color theme="1"/>
        <rFont val="Roboto"/>
      </rPr>
      <t xml:space="preserve">
CEO - (CEO or equivalent)</t>
    </r>
    <r>
      <rPr>
        <sz val="10"/>
        <color theme="1"/>
        <rFont val="Roboto"/>
      </rPr>
      <t xml:space="preserve">
Your CEO is the highest-ranked leader within your organisation or corporate structure. 
</t>
    </r>
    <r>
      <rPr>
        <b/>
        <sz val="10"/>
        <color theme="1"/>
        <rFont val="Roboto"/>
      </rPr>
      <t xml:space="preserve">KMP - (Key Management Personnel)
</t>
    </r>
    <r>
      <rPr>
        <sz val="10"/>
        <color theme="1"/>
        <rFont val="Roboto"/>
      </rPr>
      <t xml:space="preserve">A defining feature of KMPs is their influence is at the entity level. KMPs are likely to direct the strategic function of their section and are often functional heads, such as head of operations or head of finance.
</t>
    </r>
    <r>
      <rPr>
        <b/>
        <sz val="10"/>
        <color theme="1"/>
        <rFont val="Roboto"/>
      </rPr>
      <t>HOB - (Head of Business)</t>
    </r>
    <r>
      <rPr>
        <sz val="10"/>
        <color theme="1"/>
        <rFont val="Roboto"/>
      </rPr>
      <t xml:space="preserve">
These managers are the CEO or equivalent of a subsidiary organisation within your corporate group, or a manager who has strategic control and direction over a substantial part of the business, but whose responsibilities do not extend across an entire corporate group, such as the head of a brand within a group.
</t>
    </r>
    <r>
      <rPr>
        <b/>
        <sz val="10"/>
        <color theme="1"/>
        <rFont val="Roboto"/>
      </rPr>
      <t>GM - (Other executives/general managers)</t>
    </r>
    <r>
      <rPr>
        <sz val="10"/>
        <color theme="1"/>
        <rFont val="Roboto"/>
      </rPr>
      <t xml:space="preserve">
GMs (other executives and general managers) are responsible for a department or business unit within an entity. In large organisations, they may not take part in organisation-wide decisions with the CEO.
</t>
    </r>
    <r>
      <rPr>
        <b/>
        <sz val="10"/>
        <color theme="1"/>
        <rFont val="Roboto"/>
      </rPr>
      <t xml:space="preserve">SM - (Senior manager)
</t>
    </r>
    <r>
      <rPr>
        <sz val="10"/>
        <color theme="1"/>
        <rFont val="Roboto"/>
      </rPr>
      <t>SMs are responsible for one or more functions, departments or outcomes for an entity. They are more likely to take part in both the strategic and operational sides of management, including resourcing, budget and assets (capital expenditure).</t>
    </r>
    <r>
      <rPr>
        <b/>
        <sz val="10"/>
        <color theme="1"/>
        <rFont val="Roboto"/>
      </rPr>
      <t xml:space="preserve">
</t>
    </r>
    <r>
      <rPr>
        <sz val="10"/>
        <color theme="1"/>
        <rFont val="Roboto"/>
      </rPr>
      <t xml:space="preserve">
</t>
    </r>
    <r>
      <rPr>
        <b/>
        <sz val="10"/>
        <color theme="1"/>
        <rFont val="Roboto"/>
      </rPr>
      <t>OM - (Other manager)</t>
    </r>
    <r>
      <rPr>
        <sz val="10"/>
        <color theme="1"/>
        <rFont val="Roboto"/>
      </rPr>
      <t xml:space="preserve">
OMs are responsible for operational functions. They oversee day-to-day work, following and enforcing their entity’s defined parameters. They may be responsible for strategies, policies and plans to meet business needs for their areas of work.
</t>
    </r>
    <r>
      <rPr>
        <b/>
        <sz val="10"/>
        <color theme="1"/>
        <rFont val="Roboto"/>
      </rPr>
      <t>OSM - Overseas manager</t>
    </r>
    <r>
      <rPr>
        <sz val="10"/>
        <color theme="1"/>
        <rFont val="Roboto"/>
      </rPr>
      <t xml:space="preserve">
OSM is for use only for a key management personnel manager within a global corporate group who reports into an overseas head office, and is more senior than the domestic CEO/equivalent
</t>
    </r>
    <r>
      <rPr>
        <b/>
        <sz val="10"/>
        <color theme="1"/>
        <rFont val="Roboto"/>
      </rPr>
      <t xml:space="preserve">Important </t>
    </r>
    <r>
      <rPr>
        <sz val="10"/>
        <color theme="1"/>
        <rFont val="Roboto"/>
      </rPr>
      <t xml:space="preserve">- Payment information is voluntary to provide for any overseas manager (OSM)
</t>
    </r>
    <r>
      <rPr>
        <b/>
        <sz val="10"/>
        <color theme="1"/>
        <rFont val="Roboto"/>
      </rPr>
      <t xml:space="preserve">Note: </t>
    </r>
    <r>
      <rPr>
        <sz val="10"/>
        <color theme="1"/>
        <rFont val="Roboto"/>
      </rPr>
      <t xml:space="preserve">Commonwealth public sector employers can make use of a mapping table of APSED codes to WGEA manager categories: https://www.wgea.gov.au/reporting/reporting-guide/steps/wpp/completing
</t>
    </r>
  </si>
  <si>
    <t>Year of birth can only be provided as a four-digit number in the YYYY format. This issue also triggers if you have entered the full DD/MM/YYYY for each employee but have update the cell to only display as the four digit year format.</t>
  </si>
  <si>
    <r>
      <t xml:space="preserve">This file compares the ordinary hours figure in Column L and employee start date in column M you have provided against the information entered on to the first tab of the file (full-time ordinary hours, snapshot date).
</t>
    </r>
    <r>
      <rPr>
        <b/>
        <sz val="11"/>
        <color theme="1"/>
        <rFont val="Roboto"/>
      </rPr>
      <t xml:space="preserve">For example </t>
    </r>
    <r>
      <rPr>
        <sz val="11"/>
        <color theme="1"/>
        <rFont val="Roboto"/>
      </rPr>
      <t xml:space="preserve">- if the first tab of the file has been set to 38 hours per week as full-time, and the snapshot date of 31/03/2023 is used:
• Any employee with an ordinary hours figure of 38 in Column L will be considered full-time - no calculation will take place
• Any employee with an ordinary hours figure less than 38 hours in Column L will have pro-rata earnings calculated up to the equivalent of 38 hours
• Any employee with an ordinary hours figure more than 38 hours in Column will also have pro-rata earnings calculated down to the equivalent of 38 hours.
• Any employee with a start date in column M of more than 12 months before the snapshot date - no calculation will take place
• Any employee with a start date in column M of less than 12 months before the snapshot date will have pro-rata earnings calculated up to the equivalent of working the full 12 months </t>
    </r>
  </si>
  <si>
    <r>
      <t xml:space="preserve">1. Review the ordinary hours and start dates for the employee cohorts identified as having low salary in your file(s), scan to the far right to column U. This should represent what base salary they would earn if they had worked a full year for full-time hours.
This has been calculated based off of the actual earnings, ordinary hours, and start dates provided, as well as the information entered on to the first tab of the file.
2. Ensure the identified employee cohorts have ordinary hours figures provided which correspond to the working hours in respect to the particular period (E.g. weekly, fortnightly etc) specified in the ‘Instructions’ tab of your Workplace Profile.
Casual employees who work extremely irregular hours may need to be put on to their own template, set to yearly (e.g. 38 hours/week is 1976 hours/year) and their actual working hours provided.
3. If you do not update the figures, you must provide a reason why the final calculated income for the identified employees is correct or accurate.
</t>
    </r>
    <r>
      <rPr>
        <b/>
        <sz val="11"/>
        <color theme="1"/>
        <rFont val="Roboto"/>
      </rPr>
      <t xml:space="preserve">Unpaid leave
</t>
    </r>
    <r>
      <rPr>
        <sz val="11"/>
        <color theme="1"/>
        <rFont val="Roboto"/>
      </rPr>
      <t xml:space="preserve">If an employee has a large amount of unpaid leave, you can account for this in the calculations by adjusting the start date to calculate the period of unpaid leave as a part-year absence.
• If the employee has been employed longer than 12 months before the snapshot date - adjust the employee start date to be 12 months before the snapshot date selected (as if the employee started and worked the entire year) and add on the period of unpaid leave forward in time.
• If the employee has been employed for less than 12 months before the snapshot date - adjust the employee start date forward in time by the number of days or weeks of unpaid leave. 
</t>
    </r>
  </si>
  <si>
    <t xml:space="preserve">1. Locate the employees listed as Managers in Column D, update or confirm that all employees using a manager category have been correctly recorded.
2. If you do not update the file, you must provide a reason why a high proportion of managers is being reported for a specific ABN.
</t>
  </si>
  <si>
    <t>1. Review each '0000' employee and allocate a major occupation code listed in the 'Explanation' tab of the template.
2. If no changes are made, you will need to provide a reason within the WGEA Portal after uploading this file as to the type of roles you are classifying using this occupational category.</t>
  </si>
  <si>
    <r>
      <rPr>
        <b/>
        <sz val="24"/>
        <rFont val="Roboto"/>
      </rPr>
      <t>Steps</t>
    </r>
    <r>
      <rPr>
        <sz val="12"/>
        <rFont val="Roboto"/>
      </rPr>
      <t xml:space="preserve">
</t>
    </r>
    <r>
      <rPr>
        <b/>
        <sz val="12"/>
        <color rgb="FF0000FF"/>
        <rFont val="Roboto"/>
      </rPr>
      <t>1. Select a snapshot date</t>
    </r>
    <r>
      <rPr>
        <sz val="12"/>
        <rFont val="Roboto"/>
      </rPr>
      <t xml:space="preserve">
Select one snapshot date during the 12-month reporting period and enter it into the box above for this profile.
• Private sector employers choose a single snapshot date between 1 April 2025 and 31 March 2026.
• Commonwealth public sector employers choose a single snapshot date between 1 January 2025 and 31 December 2025.
• It is recommended for Commonwealth public sector employers to use a snapshot date of 31 December 2025.
Include only employees in this template who were employed on that date, including the CEO or equivalent.
• Do not include employees who left employment before the date, new starters who began after the date, or independent contractors/labour hire workers you do not directly employ.
</t>
    </r>
    <r>
      <rPr>
        <b/>
        <sz val="12"/>
        <color rgb="FF0000FF"/>
        <rFont val="Roboto"/>
      </rPr>
      <t>2. Enter the standard full-time hours for the employees being included on this profile</t>
    </r>
    <r>
      <rPr>
        <sz val="12"/>
        <color rgb="FF0000FF"/>
        <rFont val="Roboto"/>
      </rPr>
      <t xml:space="preserve">
</t>
    </r>
    <r>
      <rPr>
        <sz val="12"/>
        <rFont val="Roboto"/>
      </rPr>
      <t xml:space="preserve"> Enter the number of hours considered full-time for the employees on this template, and the period to which the hours relate (i.e. weekly, fortnightly)
• If different employees are covered by different standard full-time hours - please either complete a worksheet for each full-time standard, or use the simpler unit level profile which accomdates all employees on one file.
</t>
    </r>
    <r>
      <rPr>
        <b/>
        <sz val="12"/>
        <color rgb="FF0000FF"/>
        <rFont val="Roboto"/>
      </rPr>
      <t>3. Populate the file with employee data</t>
    </r>
    <r>
      <rPr>
        <sz val="12"/>
        <rFont val="Roboto"/>
      </rPr>
      <t xml:space="preserve">
For each employee on the file, provide an entry for each mandatory field: 
• employing ABN
• occupational category
• manager category (if they have a manager occupation)
• gender
• graduate/apprentice status (if the employee is an apprentice or part of a formal graduate program)
• employment status and type
• workplace postcode and year of birth
• components of income the employee received in the 12 months before your selected snapshot date (please see the data dictionary below for definitions).
</t>
    </r>
  </si>
  <si>
    <t>YOB validation years limited to: 1931:2011 (insteas of 1900:2026)</t>
  </si>
  <si>
    <t>Emp12</t>
  </si>
  <si>
    <t>STPCheck</t>
  </si>
  <si>
    <t>IFERROR(MIN(IF([@[Ordinary Hours]]=0,0,((([@[OTE (Fixed)]]/([@[OTE (Pro-rata)]]+[@[OTE (Fixed)]]))*[@Super])+[@[OTE (Pro-rata)]]/([@[OTE (Pro-rata)]]+[@[OTE (Fixed)]])*[@Super]*(FTEHours /([@[Ordinary Hours]]*IF(Period="Year",1,MIN((SnapshotDate-[@[Employee Start Date]]+1)/365.25,1)))))),max_super),0)</t>
  </si>
  <si>
    <t>Error: Base Salary (Pro-rata) is greater than OTE (Pro-rata)</t>
  </si>
  <si>
    <t>Error: Base Salary (Fixed) is greater than OTE (Fixed)</t>
  </si>
  <si>
    <t>within 12 months of snapshot date</t>
  </si>
  <si>
    <t>greater than 12 months of snapshot date</t>
  </si>
  <si>
    <t>Summary tab all currencies to no cents</t>
  </si>
  <si>
    <r>
      <rPr>
        <sz val="11"/>
        <color rgb="FF003661"/>
        <rFont val="Aptos Narrow"/>
        <family val="2"/>
        <scheme val="minor"/>
      </rPr>
      <t xml:space="preserve">STP ONLY </t>
    </r>
    <r>
      <rPr>
        <sz val="11"/>
        <color theme="1"/>
        <rFont val="Aptos Narrow"/>
        <family val="2"/>
        <scheme val="minor"/>
      </rPr>
      <t>New Validation OTE &gt; Base Salary</t>
    </r>
  </si>
  <si>
    <r>
      <rPr>
        <sz val="11"/>
        <color rgb="FF003661"/>
        <rFont val="Aptos Narrow"/>
        <family val="2"/>
        <scheme val="minor"/>
      </rPr>
      <t xml:space="preserve">STP ONLY </t>
    </r>
    <r>
      <rPr>
        <sz val="11"/>
        <color theme="1"/>
        <rFont val="Aptos Narrow"/>
        <family val="2"/>
        <scheme val="minor"/>
      </rPr>
      <t>fixed Superannuation Annual calc to include iferror</t>
    </r>
  </si>
  <si>
    <r>
      <rPr>
        <sz val="11"/>
        <color rgb="FF003661"/>
        <rFont val="Aptos Narrow"/>
        <family val="2"/>
        <scheme val="minor"/>
      </rPr>
      <t xml:space="preserve">STP ONLY </t>
    </r>
    <r>
      <rPr>
        <sz val="11"/>
        <color theme="1"/>
        <rFont val="Aptos Narrow"/>
        <family val="2"/>
        <scheme val="minor"/>
      </rPr>
      <t>new summary table less than 12 months</t>
    </r>
  </si>
  <si>
    <t>DD/MM/YYYY</t>
  </si>
  <si>
    <t xml:space="preserve">Description </t>
  </si>
  <si>
    <t>Plan, organise, direct, control and coordinate operations of governments, enterprises and other organisations and organisational units within them. Managers have a high level of responsibility, accountability and knowledge within the organisational hierarchy and will typically have responsibility for and make decisions about the overall strategic and operational direction of the business, budgets, and selection, appointment and dismissal of staff.</t>
  </si>
  <si>
    <t>Perform analytical, conceptual and creative tasks through the application of theoretical knowledge and experience in the fields of the arts, media, business, design, engineering, the physical, social and life sciences, transport, education, health, ICT and the law.</t>
  </si>
  <si>
    <t>Perform a variety of skilled tasks, applying broad or in-depth technical, trade or industry specific knowledge, often in support of scientific, engineering, building and manufacturing activities.</t>
  </si>
  <si>
    <t>Provide services and support directly to the community in areas of aged care, disability support, social welfare, community development, education assistance, early childhood education and care, health assistance, defence, policing and emergency services, security, hospitality, travel and tourism, fitness, sport and personal services.</t>
  </si>
  <si>
    <t>Provide support to Managers, Professionals and organisations by organising, storing, manipulating and retrieving information.</t>
  </si>
  <si>
    <t>Sell goods, services and property, and provide sales support in areas such as operating cash registers and displaying and demonstrating goods.
ICT and Technical Sales Representatives are excluded from this major group. ICT and Technical Sales Representatives are included in Unit Group 2216 Technical Sales Representatives (0002 Professional).</t>
  </si>
  <si>
    <t>Operate machines, plant, vehicles and other equipment to perform a range of agricultural, manufacturing and construction functions, handle and move materials, and transport passengers and freight.</t>
  </si>
  <si>
    <t>Perform a variety of routine and repetitive physical tasks using hand and power tools and machines, either as an individual or as part of a team assisting more skilled workers such as Trades Workers, and Machinery Operators and Drivers.</t>
  </si>
  <si>
    <r>
      <t xml:space="preserve">Note: </t>
    </r>
    <r>
      <rPr>
        <sz val="11"/>
        <color theme="1"/>
        <rFont val="Roboto"/>
      </rPr>
      <t xml:space="preserve">The Australian Bureau of Statistics has replaced the Australian and New Zealand Standard Classification of Occupations (ANZSCO) with the Occupation Standard Classification Australia (OSCA) to reflect significant changes in the Australian labour market. WGEA will transition to OSCA for the 2026-27 reporting period.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</si>
</sst>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quot;* #,##0.00_-;\-&quot;$&quot;* #,##0.00_-;_-&quot;$&quot;* &quot;-&quot;??_-;_-@_-"/>
    <numFmt numFmtId="43" formatCode="_-* #,##0.00_-;\-* #,##0.00_-;_-* &quot;-&quot;??_-;_-@_-"/>
    <numFmt numFmtId="164" formatCode="dd/mm/yyyy"/>
    <numFmt numFmtId="165" formatCode="&quot;$&quot;#,##0.00"/>
    <numFmt numFmtId="166" formatCode="####"/>
    <numFmt numFmtId="167" formatCode="[$$-C09]#,##0.00"/>
    <numFmt numFmtId="168" formatCode="d/m/yyyy;@"/>
    <numFmt numFmtId="169" formatCode="_-* #,##0_-;\-* #,##0_-;_-* &quot;-&quot;??_-;_-@_-"/>
    <numFmt numFmtId="170" formatCode="#,##0.0"/>
    <numFmt numFmtId="171" formatCode="0.0%"/>
    <numFmt numFmtId="172" formatCode="_-&quot;$&quot;* #,##0_-;\-&quot;$&quot;* #,##0_-;_-&quot;$&quot;* &quot;-&quot;??_-;_-@_-"/>
    <numFmt numFmtId="173" formatCode="#,##0_ ;\-#,##0\ "/>
    <numFmt numFmtId="174" formatCode="0.0"/>
  </numFmts>
  <fonts count="74" x14ac:knownFonts="1">
    <font>
      <sz val="11"/>
      <color theme="1"/>
      <name val="Aptos Narrow"/>
      <family val="2"/>
      <scheme val="minor"/>
    </font>
    <font>
      <sz val="11"/>
      <color theme="1"/>
      <name val="Aptos Narrow"/>
      <family val="2"/>
      <scheme val="minor"/>
    </font>
    <font>
      <sz val="10"/>
      <color theme="1"/>
      <name val="Arial"/>
      <family val="2"/>
    </font>
    <font>
      <u/>
      <sz val="10"/>
      <color indexed="12"/>
      <name val="Arial"/>
      <family val="2"/>
    </font>
    <font>
      <sz val="8"/>
      <name val="Arial"/>
      <family val="2"/>
    </font>
    <font>
      <sz val="12"/>
      <name val="Arial"/>
      <family val="2"/>
    </font>
    <font>
      <sz val="8"/>
      <name val="Aptos Narrow"/>
      <family val="2"/>
      <scheme val="minor"/>
    </font>
    <font>
      <sz val="11"/>
      <color theme="1"/>
      <name val="Roboto"/>
    </font>
    <font>
      <b/>
      <sz val="10"/>
      <color rgb="FF000000"/>
      <name val="Roboto"/>
    </font>
    <font>
      <sz val="11"/>
      <name val="Roboto"/>
    </font>
    <font>
      <sz val="10"/>
      <color theme="1"/>
      <name val="Roboto"/>
    </font>
    <font>
      <b/>
      <sz val="10"/>
      <color theme="1"/>
      <name val="Roboto"/>
    </font>
    <font>
      <sz val="10"/>
      <name val="Roboto"/>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b/>
      <sz val="14"/>
      <name val="Roboto"/>
    </font>
    <font>
      <sz val="12"/>
      <name val="Roboto"/>
    </font>
    <font>
      <b/>
      <sz val="12"/>
      <name val="Roboto"/>
    </font>
    <font>
      <sz val="10"/>
      <color indexed="8"/>
      <name val="Arial"/>
      <family val="2"/>
    </font>
    <font>
      <sz val="11"/>
      <color indexed="8"/>
      <name val="Calibri"/>
      <family val="2"/>
    </font>
    <font>
      <sz val="10"/>
      <color rgb="FF3F3F76"/>
      <name val="Arial"/>
      <family val="2"/>
    </font>
    <font>
      <u/>
      <sz val="10"/>
      <color theme="1"/>
      <name val="Roboto"/>
    </font>
    <font>
      <i/>
      <sz val="11"/>
      <color theme="1"/>
      <name val="Roboto"/>
    </font>
    <font>
      <b/>
      <sz val="10"/>
      <color rgb="FFFFCC00"/>
      <name val="Roboto"/>
    </font>
    <font>
      <sz val="11"/>
      <color rgb="FF000000"/>
      <name val="Roboto"/>
    </font>
    <font>
      <b/>
      <sz val="12"/>
      <color rgb="FFFFCC00"/>
      <name val="Roboto"/>
    </font>
    <font>
      <b/>
      <sz val="26"/>
      <color rgb="FFFFC000"/>
      <name val="Roboto"/>
    </font>
    <font>
      <sz val="26"/>
      <color rgb="FFFFC000"/>
      <name val="Roboto"/>
    </font>
    <font>
      <b/>
      <sz val="16"/>
      <color rgb="FFFFC000"/>
      <name val="Roboto"/>
    </font>
    <font>
      <b/>
      <sz val="18"/>
      <color rgb="FFFFC000"/>
      <name val="Roboto"/>
    </font>
    <font>
      <b/>
      <sz val="10"/>
      <color rgb="FFFFC000"/>
      <name val="Roboto"/>
    </font>
    <font>
      <b/>
      <sz val="12"/>
      <color rgb="FF000000"/>
      <name val="Roboto"/>
    </font>
    <font>
      <b/>
      <sz val="9"/>
      <color rgb="FFFFCC00"/>
      <name val="Roboto"/>
    </font>
    <font>
      <b/>
      <sz val="26"/>
      <color theme="1"/>
      <name val="Roboto"/>
    </font>
    <font>
      <b/>
      <sz val="11"/>
      <color theme="1"/>
      <name val="Roboto"/>
    </font>
    <font>
      <b/>
      <sz val="26"/>
      <name val="Roboto"/>
    </font>
    <font>
      <b/>
      <sz val="18"/>
      <name val="Roboto"/>
    </font>
    <font>
      <b/>
      <sz val="24"/>
      <name val="Roboto"/>
    </font>
    <font>
      <b/>
      <sz val="12"/>
      <color rgb="FF0000FF"/>
      <name val="Roboto"/>
    </font>
    <font>
      <sz val="12"/>
      <color theme="1"/>
      <name val="Roboto"/>
    </font>
    <font>
      <sz val="12"/>
      <color rgb="FF0000FF"/>
      <name val="Roboto"/>
    </font>
    <font>
      <b/>
      <sz val="14"/>
      <color rgb="FFFFCC00"/>
      <name val="Roboto"/>
    </font>
    <font>
      <b/>
      <sz val="20"/>
      <color rgb="FFFFCC00"/>
      <name val="Roboto"/>
    </font>
    <font>
      <sz val="24"/>
      <color theme="1"/>
      <name val="Roboto"/>
    </font>
    <font>
      <sz val="11"/>
      <color theme="1"/>
      <name val="Segoe UI"/>
      <family val="2"/>
    </font>
    <font>
      <b/>
      <sz val="18"/>
      <name val="Aptos Narrow"/>
      <family val="2"/>
      <scheme val="minor"/>
    </font>
    <font>
      <sz val="24"/>
      <color rgb="FF00B050"/>
      <name val="Wingdings 2"/>
      <family val="1"/>
      <charset val="2"/>
    </font>
    <font>
      <sz val="11"/>
      <color rgb="FF00B050"/>
      <name val="Aptos Narrow"/>
      <family val="2"/>
      <scheme val="minor"/>
    </font>
    <font>
      <b/>
      <sz val="12"/>
      <color theme="1"/>
      <name val="Roboto"/>
    </font>
    <font>
      <strike/>
      <sz val="11"/>
      <color theme="1"/>
      <name val="Aptos Narrow"/>
      <family val="2"/>
      <scheme val="minor"/>
    </font>
    <font>
      <sz val="11"/>
      <color theme="0" tint="-4.9989318521683403E-2"/>
      <name val="Aptos Narrow"/>
      <family val="2"/>
      <scheme val="minor"/>
    </font>
    <font>
      <sz val="14"/>
      <color theme="1"/>
      <name val="Roboto"/>
    </font>
    <font>
      <sz val="14"/>
      <color theme="1"/>
      <name val="Aptos Narrow"/>
      <family val="2"/>
      <scheme val="minor"/>
    </font>
    <font>
      <sz val="12"/>
      <color theme="1"/>
      <name val="Aptos Narrow"/>
      <family val="2"/>
      <scheme val="minor"/>
    </font>
    <font>
      <sz val="12"/>
      <color rgb="FFFF0000"/>
      <name val="Roboto"/>
    </font>
    <font>
      <b/>
      <sz val="22"/>
      <color rgb="FFFFCC00"/>
      <name val="Roboto"/>
    </font>
    <font>
      <sz val="11"/>
      <color rgb="FFFF0000"/>
      <name val="Roboto"/>
    </font>
    <font>
      <sz val="11"/>
      <color rgb="FF003661"/>
      <name val="Aptos Narrow"/>
      <family val="2"/>
      <scheme val="minor"/>
    </font>
    <font>
      <b/>
      <sz val="11"/>
      <color rgb="FF003661"/>
      <name val="Aptos Narrow"/>
      <family val="2"/>
      <scheme val="minor"/>
    </font>
    <font>
      <b/>
      <sz val="11"/>
      <color rgb="FF000000"/>
      <name val="Roboto"/>
    </font>
  </fonts>
  <fills count="50">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499984740745262"/>
        <bgColor indexed="64"/>
      </patternFill>
    </fill>
    <fill>
      <patternFill patternType="solid">
        <fgColor theme="1"/>
        <bgColor indexed="64"/>
      </patternFill>
    </fill>
    <fill>
      <patternFill patternType="solid">
        <fgColor rgb="FF000000"/>
        <bgColor rgb="FF000000"/>
      </patternFill>
    </fill>
    <fill>
      <patternFill patternType="solid">
        <fgColor theme="1"/>
        <bgColor rgb="FF000000"/>
      </patternFill>
    </fill>
    <fill>
      <patternFill patternType="solid">
        <fgColor rgb="FFFFCC00"/>
        <bgColor rgb="FF000000"/>
      </patternFill>
    </fill>
    <fill>
      <patternFill patternType="solid">
        <fgColor rgb="FFFFE066"/>
        <bgColor rgb="FF000000"/>
      </patternFill>
    </fill>
    <fill>
      <patternFill patternType="darkUp">
        <fgColor rgb="FF000000"/>
        <bgColor rgb="FF000000"/>
      </patternFill>
    </fill>
    <fill>
      <patternFill patternType="solid">
        <fgColor rgb="FFFFFF00"/>
        <bgColor indexed="64"/>
      </patternFill>
    </fill>
    <fill>
      <patternFill patternType="solid">
        <fgColor theme="2"/>
        <bgColor theme="0"/>
      </patternFill>
    </fill>
    <fill>
      <patternFill patternType="solid">
        <fgColor rgb="FFFFEB99"/>
        <bgColor indexed="64"/>
      </patternFill>
    </fill>
    <fill>
      <patternFill patternType="solid">
        <fgColor theme="2"/>
        <bgColor indexed="64"/>
      </patternFill>
    </fill>
    <fill>
      <patternFill patternType="solid">
        <fgColor theme="0" tint="-4.9989318521683403E-2"/>
        <bgColor indexed="64"/>
      </patternFill>
    </fill>
    <fill>
      <patternFill patternType="solid">
        <fgColor rgb="FFFFE066"/>
        <bgColor indexed="64"/>
      </patternFill>
    </fill>
    <fill>
      <patternFill patternType="solid">
        <fgColor rgb="FFFFFFFF"/>
        <bgColor rgb="FF000000"/>
      </patternFill>
    </fill>
  </fills>
  <borders count="6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theme="4"/>
      </top>
      <bottom/>
      <diagonal/>
    </border>
    <border>
      <left/>
      <right/>
      <top/>
      <bottom style="medium">
        <color theme="1"/>
      </bottom>
      <diagonal/>
    </border>
    <border>
      <left style="thick">
        <color rgb="FF0000FF"/>
      </left>
      <right/>
      <top style="thick">
        <color rgb="FF0000FF"/>
      </top>
      <bottom/>
      <diagonal/>
    </border>
    <border>
      <left/>
      <right/>
      <top style="thick">
        <color rgb="FF0000FF"/>
      </top>
      <bottom/>
      <diagonal/>
    </border>
    <border>
      <left/>
      <right style="thick">
        <color rgb="FF0000FF"/>
      </right>
      <top style="thick">
        <color rgb="FF0000FF"/>
      </top>
      <bottom/>
      <diagonal/>
    </border>
    <border>
      <left style="thick">
        <color rgb="FF0000FF"/>
      </left>
      <right/>
      <top/>
      <bottom/>
      <diagonal/>
    </border>
    <border>
      <left/>
      <right style="thick">
        <color rgb="FF0000FF"/>
      </right>
      <top/>
      <bottom/>
      <diagonal/>
    </border>
    <border>
      <left style="thick">
        <color rgb="FF0000FF"/>
      </left>
      <right/>
      <top/>
      <bottom style="thick">
        <color rgb="FF0000FF"/>
      </bottom>
      <diagonal/>
    </border>
    <border>
      <left/>
      <right/>
      <top/>
      <bottom style="thick">
        <color rgb="FF0000FF"/>
      </bottom>
      <diagonal/>
    </border>
    <border>
      <left/>
      <right style="thick">
        <color rgb="FF0000FF"/>
      </right>
      <top/>
      <bottom style="thick">
        <color rgb="FF0000FF"/>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theme="2" tint="-9.9978637043366805E-2"/>
      </right>
      <top/>
      <bottom/>
      <diagonal/>
    </border>
    <border>
      <left style="thin">
        <color theme="2" tint="-9.9978637043366805E-2"/>
      </left>
      <right/>
      <top/>
      <bottom/>
      <diagonal/>
    </border>
    <border>
      <left style="thin">
        <color theme="2" tint="-9.9978637043366805E-2"/>
      </left>
      <right style="thin">
        <color theme="2" tint="-9.9978637043366805E-2"/>
      </right>
      <top/>
      <bottom/>
      <diagonal/>
    </border>
  </borders>
  <cellStyleXfs count="2911">
    <xf numFmtId="0" fontId="0" fillId="0" borderId="0"/>
    <xf numFmtId="0" fontId="2" fillId="0" borderId="0"/>
    <xf numFmtId="0" fontId="3" fillId="0" borderId="0" applyNumberFormat="0" applyFill="0" applyBorder="0" applyAlignment="0" applyProtection="0">
      <alignment vertical="top"/>
      <protection locked="0"/>
    </xf>
    <xf numFmtId="0" fontId="4" fillId="0" borderId="0"/>
    <xf numFmtId="0" fontId="5" fillId="0" borderId="0"/>
    <xf numFmtId="0" fontId="13" fillId="0" borderId="0" applyNumberFormat="0" applyFill="0" applyBorder="0" applyAlignment="0" applyProtection="0"/>
    <xf numFmtId="0" fontId="14" fillId="0" borderId="13" applyNumberFormat="0" applyFill="0" applyAlignment="0" applyProtection="0"/>
    <xf numFmtId="0" fontId="15" fillId="0" borderId="14" applyNumberFormat="0" applyFill="0" applyAlignment="0" applyProtection="0"/>
    <xf numFmtId="0" fontId="16" fillId="0" borderId="15" applyNumberFormat="0" applyFill="0" applyAlignment="0" applyProtection="0"/>
    <xf numFmtId="0" fontId="16" fillId="0" borderId="0" applyNumberFormat="0" applyFill="0" applyBorder="0" applyAlignment="0" applyProtection="0"/>
    <xf numFmtId="0" fontId="17" fillId="5" borderId="0" applyNumberFormat="0" applyBorder="0" applyAlignment="0" applyProtection="0"/>
    <xf numFmtId="0" fontId="18" fillId="6" borderId="0" applyNumberFormat="0" applyBorder="0" applyAlignment="0" applyProtection="0"/>
    <xf numFmtId="0" fontId="19" fillId="7" borderId="0" applyNumberFormat="0" applyBorder="0" applyAlignment="0" applyProtection="0"/>
    <xf numFmtId="0" fontId="20" fillId="8" borderId="16" applyNumberFormat="0" applyAlignment="0" applyProtection="0"/>
    <xf numFmtId="0" fontId="21" fillId="9" borderId="17" applyNumberFormat="0" applyAlignment="0" applyProtection="0"/>
    <xf numFmtId="0" fontId="22" fillId="9" borderId="16" applyNumberFormat="0" applyAlignment="0" applyProtection="0"/>
    <xf numFmtId="0" fontId="23" fillId="0" borderId="18" applyNumberFormat="0" applyFill="0" applyAlignment="0" applyProtection="0"/>
    <xf numFmtId="0" fontId="24" fillId="10" borderId="19" applyNumberFormat="0" applyAlignment="0" applyProtection="0"/>
    <xf numFmtId="0" fontId="25" fillId="0" borderId="0" applyNumberFormat="0" applyFill="0" applyBorder="0" applyAlignment="0" applyProtection="0"/>
    <xf numFmtId="0" fontId="1" fillId="11" borderId="20" applyNumberFormat="0" applyFont="0" applyAlignment="0" applyProtection="0"/>
    <xf numFmtId="0" fontId="26" fillId="0" borderId="0" applyNumberFormat="0" applyFill="0" applyBorder="0" applyAlignment="0" applyProtection="0"/>
    <xf numFmtId="0" fontId="27" fillId="0" borderId="21" applyNumberFormat="0" applyFill="0" applyAlignment="0" applyProtection="0"/>
    <xf numFmtId="0" fontId="28"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8"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8"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8"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8"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8"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 fillId="0" borderId="0"/>
    <xf numFmtId="0" fontId="32" fillId="0" borderId="0" applyFill="0" applyProtection="0"/>
    <xf numFmtId="0" fontId="1" fillId="0" borderId="0"/>
    <xf numFmtId="0" fontId="1" fillId="0" borderId="0"/>
    <xf numFmtId="0" fontId="1" fillId="0" borderId="0"/>
    <xf numFmtId="0" fontId="33" fillId="0" borderId="0"/>
    <xf numFmtId="0" fontId="34" fillId="8" borderId="16" applyNumberFormat="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211">
    <xf numFmtId="0" fontId="0" fillId="0" borderId="0" xfId="0"/>
    <xf numFmtId="0" fontId="7" fillId="0" borderId="0" xfId="0" applyFont="1"/>
    <xf numFmtId="0" fontId="7" fillId="2" borderId="9" xfId="1" applyFont="1" applyFill="1" applyBorder="1" applyAlignment="1" applyProtection="1">
      <alignment horizontal="left" vertical="top" indent="2"/>
      <protection locked="0"/>
    </xf>
    <xf numFmtId="0" fontId="10" fillId="0" borderId="7" xfId="0" applyFont="1" applyBorder="1" applyAlignment="1">
      <alignment horizontal="center" vertical="center"/>
    </xf>
    <xf numFmtId="0" fontId="10" fillId="0" borderId="7" xfId="0" applyFont="1" applyBorder="1" applyAlignment="1">
      <alignment vertical="center"/>
    </xf>
    <xf numFmtId="0" fontId="10" fillId="0" borderId="7" xfId="0" applyFont="1" applyBorder="1" applyAlignment="1">
      <alignment horizontal="center" vertical="center" wrapText="1"/>
    </xf>
    <xf numFmtId="0" fontId="10" fillId="0" borderId="8" xfId="0" applyFont="1" applyBorder="1" applyAlignment="1">
      <alignment horizontal="center" vertical="center"/>
    </xf>
    <xf numFmtId="0" fontId="10" fillId="4" borderId="7" xfId="0" applyFont="1" applyFill="1" applyBorder="1" applyAlignment="1">
      <alignment horizontal="center" vertical="center"/>
    </xf>
    <xf numFmtId="0" fontId="10" fillId="4" borderId="7" xfId="0" applyFont="1" applyFill="1" applyBorder="1" applyAlignment="1">
      <alignment vertical="center"/>
    </xf>
    <xf numFmtId="0" fontId="10" fillId="4" borderId="7" xfId="0" applyFont="1" applyFill="1" applyBorder="1" applyAlignment="1">
      <alignment horizontal="center" vertical="center" wrapText="1"/>
    </xf>
    <xf numFmtId="0" fontId="7" fillId="0" borderId="0" xfId="0" applyFont="1" applyAlignment="1">
      <alignment horizontal="left" vertical="center"/>
    </xf>
    <xf numFmtId="0" fontId="10" fillId="0" borderId="8" xfId="0" quotePrefix="1" applyFont="1" applyBorder="1" applyAlignment="1">
      <alignment horizontal="center" vertical="center"/>
    </xf>
    <xf numFmtId="0" fontId="12" fillId="0" borderId="7" xfId="0" applyFont="1" applyBorder="1" applyAlignment="1">
      <alignment horizontal="center" vertical="center"/>
    </xf>
    <xf numFmtId="0" fontId="12" fillId="0" borderId="8" xfId="2" applyFont="1" applyBorder="1" applyAlignment="1" applyProtection="1">
      <alignment horizontal="center" vertical="center" wrapText="1"/>
    </xf>
    <xf numFmtId="0" fontId="7" fillId="36" borderId="0" xfId="0" applyFont="1" applyFill="1"/>
    <xf numFmtId="0" fontId="7" fillId="0" borderId="0" xfId="0" applyFont="1" applyProtection="1">
      <protection locked="0"/>
    </xf>
    <xf numFmtId="169" fontId="10" fillId="0" borderId="8" xfId="180" applyNumberFormat="1" applyFont="1" applyBorder="1" applyAlignment="1">
      <alignment horizontal="center" vertical="center"/>
    </xf>
    <xf numFmtId="168" fontId="10" fillId="0" borderId="8" xfId="180" applyNumberFormat="1" applyFont="1" applyBorder="1" applyAlignment="1">
      <alignment horizontal="center" vertical="center"/>
    </xf>
    <xf numFmtId="169" fontId="10" fillId="4" borderId="8" xfId="180" applyNumberFormat="1" applyFont="1" applyFill="1" applyBorder="1" applyAlignment="1">
      <alignment horizontal="center" vertical="center"/>
    </xf>
    <xf numFmtId="0" fontId="38" fillId="0" borderId="0" xfId="0" applyFont="1"/>
    <xf numFmtId="0" fontId="44" fillId="37" borderId="0" xfId="0" applyFont="1" applyFill="1" applyAlignment="1">
      <alignment horizontal="center" vertical="center"/>
    </xf>
    <xf numFmtId="0" fontId="44" fillId="37" borderId="0" xfId="0" applyFont="1" applyFill="1" applyAlignment="1">
      <alignment horizontal="center" vertical="center" wrapText="1"/>
    </xf>
    <xf numFmtId="2" fontId="46" fillId="38" borderId="0" xfId="1" applyNumberFormat="1" applyFont="1" applyFill="1" applyAlignment="1">
      <alignment horizontal="center" vertical="center" wrapText="1"/>
    </xf>
    <xf numFmtId="1" fontId="46" fillId="38" borderId="0" xfId="1" applyNumberFormat="1" applyFont="1" applyFill="1" applyAlignment="1">
      <alignment horizontal="center" vertical="center" wrapText="1"/>
    </xf>
    <xf numFmtId="49" fontId="46" fillId="38" borderId="0" xfId="1" applyNumberFormat="1" applyFont="1" applyFill="1" applyAlignment="1">
      <alignment horizontal="center" vertical="center" wrapText="1"/>
    </xf>
    <xf numFmtId="165" fontId="46" fillId="42" borderId="0" xfId="1" applyNumberFormat="1" applyFont="1" applyFill="1" applyAlignment="1">
      <alignment horizontal="center" vertical="center" wrapText="1"/>
    </xf>
    <xf numFmtId="165" fontId="46" fillId="38" borderId="0" xfId="1" applyNumberFormat="1" applyFont="1" applyFill="1" applyAlignment="1">
      <alignment horizontal="center" vertical="center" wrapText="1"/>
    </xf>
    <xf numFmtId="49" fontId="7" fillId="0" borderId="0" xfId="0" applyNumberFormat="1" applyFont="1"/>
    <xf numFmtId="0" fontId="7" fillId="2" borderId="4" xfId="1" applyFont="1" applyFill="1" applyBorder="1"/>
    <xf numFmtId="49" fontId="30" fillId="2" borderId="1" xfId="1" quotePrefix="1" applyNumberFormat="1" applyFont="1" applyFill="1" applyBorder="1" applyAlignment="1" applyProtection="1">
      <alignment vertical="top" wrapText="1"/>
      <protection locked="0"/>
    </xf>
    <xf numFmtId="49" fontId="30" fillId="2" borderId="22" xfId="1" quotePrefix="1" applyNumberFormat="1" applyFont="1" applyFill="1" applyBorder="1" applyAlignment="1" applyProtection="1">
      <alignment vertical="top" wrapText="1"/>
      <protection locked="0"/>
    </xf>
    <xf numFmtId="0" fontId="8" fillId="2" borderId="0" xfId="1" applyFont="1" applyFill="1" applyAlignment="1">
      <alignment horizontal="left" vertical="center" indent="2"/>
    </xf>
    <xf numFmtId="49" fontId="9" fillId="2" borderId="0" xfId="1" quotePrefix="1" applyNumberFormat="1" applyFont="1" applyFill="1" applyAlignment="1">
      <alignment horizontal="left" vertical="top" wrapText="1" indent="2"/>
    </xf>
    <xf numFmtId="0" fontId="7" fillId="2" borderId="0" xfId="1" applyFont="1" applyFill="1"/>
    <xf numFmtId="4" fontId="7" fillId="2" borderId="0" xfId="1" applyNumberFormat="1" applyFont="1" applyFill="1" applyAlignment="1" applyProtection="1">
      <alignment horizontal="left" vertical="top" indent="2"/>
      <protection locked="0"/>
    </xf>
    <xf numFmtId="0" fontId="7" fillId="2" borderId="0" xfId="1" applyFont="1" applyFill="1" applyAlignment="1" applyProtection="1">
      <alignment horizontal="left" vertical="top" indent="2"/>
      <protection locked="0"/>
    </xf>
    <xf numFmtId="0" fontId="7" fillId="2" borderId="0" xfId="1" applyFont="1" applyFill="1" applyAlignment="1" applyProtection="1">
      <alignment horizontal="left" indent="2"/>
      <protection locked="0"/>
    </xf>
    <xf numFmtId="166" fontId="7" fillId="2" borderId="0" xfId="1" applyNumberFormat="1" applyFont="1" applyFill="1" applyAlignment="1" applyProtection="1">
      <alignment horizontal="left" vertical="top" indent="2"/>
      <protection locked="0"/>
    </xf>
    <xf numFmtId="0" fontId="10" fillId="2" borderId="0" xfId="1" applyFont="1" applyFill="1" applyAlignment="1">
      <alignment horizontal="left" indent="2"/>
    </xf>
    <xf numFmtId="0" fontId="10" fillId="2" borderId="0" xfId="1" applyFont="1" applyFill="1" applyAlignment="1">
      <alignment horizontal="left" vertical="top" indent="2"/>
    </xf>
    <xf numFmtId="166" fontId="10" fillId="2" borderId="0" xfId="1" applyNumberFormat="1" applyFont="1" applyFill="1" applyAlignment="1" applyProtection="1">
      <alignment horizontal="left" vertical="top" indent="2"/>
      <protection locked="0"/>
    </xf>
    <xf numFmtId="0" fontId="10" fillId="2" borderId="0" xfId="1" applyFont="1" applyFill="1" applyAlignment="1" applyProtection="1">
      <alignment horizontal="left" vertical="top" indent="2"/>
      <protection locked="0"/>
    </xf>
    <xf numFmtId="0" fontId="10" fillId="2" borderId="4" xfId="1" applyFont="1" applyFill="1" applyBorder="1" applyAlignment="1">
      <alignment vertical="top" wrapText="1"/>
    </xf>
    <xf numFmtId="49" fontId="30" fillId="2" borderId="23" xfId="1" quotePrefix="1" applyNumberFormat="1" applyFont="1" applyFill="1" applyBorder="1" applyAlignment="1" applyProtection="1">
      <alignment vertical="top" wrapText="1"/>
      <protection locked="0"/>
    </xf>
    <xf numFmtId="0" fontId="10" fillId="2" borderId="25" xfId="1" applyFont="1" applyFill="1" applyBorder="1" applyAlignment="1">
      <alignment vertical="top" wrapText="1"/>
    </xf>
    <xf numFmtId="2" fontId="42" fillId="37" borderId="26" xfId="1" applyNumberFormat="1" applyFont="1" applyFill="1" applyBorder="1" applyAlignment="1">
      <alignment horizontal="center" vertical="center" wrapText="1"/>
    </xf>
    <xf numFmtId="0" fontId="7" fillId="0" borderId="0" xfId="0" applyFont="1" applyAlignment="1">
      <alignment vertical="center"/>
    </xf>
    <xf numFmtId="0" fontId="7" fillId="0" borderId="0" xfId="0" applyFont="1" applyAlignment="1">
      <alignment horizontal="center" vertical="center"/>
    </xf>
    <xf numFmtId="0" fontId="7" fillId="0" borderId="0" xfId="0" applyFont="1" applyAlignment="1">
      <alignment vertical="center" wrapText="1"/>
    </xf>
    <xf numFmtId="0" fontId="7" fillId="0" borderId="0" xfId="0" applyFont="1" applyAlignment="1">
      <alignment horizontal="left" vertical="center" wrapText="1"/>
    </xf>
    <xf numFmtId="0" fontId="7" fillId="0" borderId="0" xfId="0" applyFont="1" applyAlignment="1">
      <alignment horizontal="left" vertical="center" wrapText="1" indent="1"/>
    </xf>
    <xf numFmtId="0" fontId="58" fillId="0" borderId="0" xfId="0" applyFont="1" applyAlignment="1">
      <alignment vertical="center"/>
    </xf>
    <xf numFmtId="0" fontId="58" fillId="0" borderId="0" xfId="0" applyFont="1" applyAlignment="1">
      <alignment vertical="center" wrapText="1"/>
    </xf>
    <xf numFmtId="0" fontId="56" fillId="38" borderId="0" xfId="3" applyFont="1" applyFill="1" applyAlignment="1">
      <alignment horizontal="left" vertical="center"/>
    </xf>
    <xf numFmtId="0" fontId="57" fillId="0" borderId="0" xfId="0" applyFont="1" applyAlignment="1">
      <alignment horizontal="left" vertical="top" wrapText="1"/>
    </xf>
    <xf numFmtId="0" fontId="7" fillId="0" borderId="0" xfId="0" applyFont="1" applyAlignment="1">
      <alignment horizontal="left" vertical="top" wrapText="1"/>
    </xf>
    <xf numFmtId="165" fontId="46" fillId="38" borderId="27" xfId="1" applyNumberFormat="1" applyFont="1" applyFill="1" applyBorder="1" applyAlignment="1">
      <alignment horizontal="center" vertical="center" wrapText="1"/>
    </xf>
    <xf numFmtId="0" fontId="27" fillId="3" borderId="0" xfId="0" applyFont="1" applyFill="1" applyAlignment="1">
      <alignment horizontal="center" vertical="center"/>
    </xf>
    <xf numFmtId="0" fontId="0" fillId="3" borderId="0" xfId="0" applyFill="1" applyAlignment="1">
      <alignment vertical="center"/>
    </xf>
    <xf numFmtId="0" fontId="0" fillId="0" borderId="0" xfId="0" applyAlignment="1">
      <alignment vertical="center"/>
    </xf>
    <xf numFmtId="0" fontId="0" fillId="0" borderId="0" xfId="0" applyAlignment="1">
      <alignment horizontal="center" vertical="center"/>
    </xf>
    <xf numFmtId="0" fontId="0" fillId="0" borderId="28" xfId="0" applyBorder="1" applyAlignment="1">
      <alignment vertical="center"/>
    </xf>
    <xf numFmtId="0" fontId="0" fillId="0" borderId="29" xfId="0" applyBorder="1" applyAlignment="1">
      <alignment vertical="center"/>
    </xf>
    <xf numFmtId="0" fontId="0" fillId="0" borderId="30" xfId="0" applyBorder="1" applyAlignment="1">
      <alignment vertical="center"/>
    </xf>
    <xf numFmtId="0" fontId="59" fillId="0" borderId="0" xfId="0" applyFont="1" applyAlignment="1">
      <alignment vertical="center"/>
    </xf>
    <xf numFmtId="0" fontId="60" fillId="0" borderId="0" xfId="0" applyFont="1" applyAlignment="1">
      <alignment horizontal="right" vertical="center"/>
    </xf>
    <xf numFmtId="0" fontId="0" fillId="0" borderId="31" xfId="0" applyBorder="1" applyAlignment="1">
      <alignment vertical="center"/>
    </xf>
    <xf numFmtId="171" fontId="0" fillId="0" borderId="0" xfId="0" applyNumberFormat="1" applyAlignment="1">
      <alignment vertical="center"/>
    </xf>
    <xf numFmtId="172" fontId="0" fillId="0" borderId="32" xfId="2910" applyNumberFormat="1" applyFont="1" applyBorder="1" applyAlignment="1">
      <alignment vertical="center"/>
    </xf>
    <xf numFmtId="171" fontId="0" fillId="0" borderId="0" xfId="0" applyNumberFormat="1" applyAlignment="1">
      <alignment horizontal="center" vertical="center"/>
    </xf>
    <xf numFmtId="0" fontId="0" fillId="0" borderId="0" xfId="0" applyAlignment="1">
      <alignment vertical="center" wrapText="1"/>
    </xf>
    <xf numFmtId="0" fontId="27" fillId="0" borderId="0" xfId="0" applyFont="1" applyAlignment="1">
      <alignment vertical="center"/>
    </xf>
    <xf numFmtId="0" fontId="27" fillId="45" borderId="1" xfId="0" applyFont="1" applyFill="1" applyBorder="1" applyAlignment="1">
      <alignment horizontal="left" vertical="center" indent="1"/>
    </xf>
    <xf numFmtId="0" fontId="27" fillId="45" borderId="2" xfId="0" applyFont="1" applyFill="1" applyBorder="1" applyAlignment="1">
      <alignment vertical="center"/>
    </xf>
    <xf numFmtId="0" fontId="0" fillId="45" borderId="2" xfId="0" applyFill="1" applyBorder="1" applyAlignment="1">
      <alignment vertical="center"/>
    </xf>
    <xf numFmtId="0" fontId="0" fillId="45" borderId="3" xfId="0" applyFill="1" applyBorder="1" applyAlignment="1">
      <alignment vertical="center"/>
    </xf>
    <xf numFmtId="0" fontId="0" fillId="45" borderId="22" xfId="0" applyFill="1" applyBorder="1" applyAlignment="1">
      <alignment vertical="center"/>
    </xf>
    <xf numFmtId="0" fontId="0" fillId="45" borderId="0" xfId="0" applyFill="1" applyAlignment="1">
      <alignment vertical="center"/>
    </xf>
    <xf numFmtId="0" fontId="27" fillId="45" borderId="0" xfId="0" applyFont="1" applyFill="1" applyAlignment="1">
      <alignment horizontal="right" vertical="center"/>
    </xf>
    <xf numFmtId="173" fontId="0" fillId="45" borderId="4" xfId="2909" applyNumberFormat="1" applyFont="1" applyFill="1" applyBorder="1" applyAlignment="1">
      <alignment horizontal="center" vertical="center"/>
    </xf>
    <xf numFmtId="172" fontId="0" fillId="46" borderId="32" xfId="2910" applyNumberFormat="1" applyFont="1" applyFill="1" applyBorder="1" applyAlignment="1">
      <alignment vertical="center"/>
    </xf>
    <xf numFmtId="0" fontId="0" fillId="0" borderId="33" xfId="0" applyBorder="1" applyAlignment="1">
      <alignment vertical="center"/>
    </xf>
    <xf numFmtId="171" fontId="0" fillId="0" borderId="34" xfId="0" applyNumberFormat="1" applyBorder="1" applyAlignment="1">
      <alignment vertical="center"/>
    </xf>
    <xf numFmtId="0" fontId="0" fillId="43" borderId="34" xfId="0" applyFill="1" applyBorder="1" applyAlignment="1">
      <alignment vertical="center"/>
    </xf>
    <xf numFmtId="172" fontId="0" fillId="0" borderId="35" xfId="2910" applyNumberFormat="1" applyFont="1" applyBorder="1" applyAlignment="1">
      <alignment vertical="center"/>
    </xf>
    <xf numFmtId="0" fontId="0" fillId="45" borderId="23" xfId="0" applyFill="1" applyBorder="1" applyAlignment="1">
      <alignment vertical="center"/>
    </xf>
    <xf numFmtId="0" fontId="27" fillId="45" borderId="24" xfId="0" applyFont="1" applyFill="1" applyBorder="1" applyAlignment="1">
      <alignment vertical="center"/>
    </xf>
    <xf numFmtId="0" fontId="0" fillId="45" borderId="24" xfId="0" applyFill="1" applyBorder="1" applyAlignment="1">
      <alignment vertical="center"/>
    </xf>
    <xf numFmtId="0" fontId="0" fillId="45" borderId="25" xfId="0" applyFill="1" applyBorder="1" applyAlignment="1">
      <alignment horizontal="right" vertical="center"/>
    </xf>
    <xf numFmtId="0" fontId="62" fillId="0" borderId="0" xfId="0" applyFont="1" applyAlignment="1">
      <alignment vertical="center"/>
    </xf>
    <xf numFmtId="0" fontId="27" fillId="2" borderId="0" xfId="0" applyFont="1" applyFill="1" applyAlignment="1">
      <alignment horizontal="right" vertical="center"/>
    </xf>
    <xf numFmtId="0" fontId="0" fillId="47" borderId="9" xfId="0" applyFill="1" applyBorder="1" applyAlignment="1">
      <alignment horizontal="center" vertical="center"/>
    </xf>
    <xf numFmtId="0" fontId="27" fillId="0" borderId="0" xfId="0" applyFont="1" applyAlignment="1">
      <alignment horizontal="center" vertical="center"/>
    </xf>
    <xf numFmtId="0" fontId="27" fillId="45" borderId="36" xfId="0" applyFont="1" applyFill="1" applyBorder="1" applyAlignment="1">
      <alignment horizontal="center" vertical="center"/>
    </xf>
    <xf numFmtId="0" fontId="27" fillId="45" borderId="37" xfId="0" applyFont="1" applyFill="1" applyBorder="1" applyAlignment="1">
      <alignment horizontal="center" vertical="center"/>
    </xf>
    <xf numFmtId="0" fontId="27" fillId="45" borderId="38" xfId="0" applyFont="1" applyFill="1" applyBorder="1" applyAlignment="1">
      <alignment horizontal="center" vertical="center"/>
    </xf>
    <xf numFmtId="0" fontId="27" fillId="45" borderId="39" xfId="0" applyFont="1" applyFill="1" applyBorder="1" applyAlignment="1">
      <alignment horizontal="center" vertical="center"/>
    </xf>
    <xf numFmtId="0" fontId="27" fillId="45" borderId="5" xfId="0" applyFont="1" applyFill="1" applyBorder="1" applyAlignment="1">
      <alignment horizontal="center" vertical="center"/>
    </xf>
    <xf numFmtId="169" fontId="0" fillId="3" borderId="9" xfId="2909" applyNumberFormat="1" applyFont="1" applyFill="1" applyBorder="1" applyAlignment="1">
      <alignment vertical="center"/>
    </xf>
    <xf numFmtId="0" fontId="63" fillId="0" borderId="0" xfId="0" applyFont="1" applyAlignment="1">
      <alignment horizontal="center" vertical="center"/>
    </xf>
    <xf numFmtId="3" fontId="63" fillId="0" borderId="0" xfId="0" applyNumberFormat="1" applyFont="1" applyAlignment="1">
      <alignment vertical="center"/>
    </xf>
    <xf numFmtId="0" fontId="27" fillId="45" borderId="9" xfId="0" applyFont="1" applyFill="1" applyBorder="1" applyAlignment="1">
      <alignment horizontal="center" vertical="center"/>
    </xf>
    <xf numFmtId="0" fontId="64" fillId="0" borderId="0" xfId="0" applyFont="1" applyAlignment="1">
      <alignment vertical="center"/>
    </xf>
    <xf numFmtId="0" fontId="0" fillId="0" borderId="43" xfId="0" applyBorder="1" applyAlignment="1">
      <alignment horizontal="right" vertical="center" indent="2"/>
    </xf>
    <xf numFmtId="169" fontId="0" fillId="3" borderId="43" xfId="2909" applyNumberFormat="1" applyFont="1" applyFill="1" applyBorder="1" applyAlignment="1">
      <alignment vertical="center"/>
    </xf>
    <xf numFmtId="0" fontId="0" fillId="0" borderId="48" xfId="0" applyBorder="1" applyAlignment="1">
      <alignment horizontal="right" vertical="center" indent="2"/>
    </xf>
    <xf numFmtId="169" fontId="0" fillId="3" borderId="48" xfId="2909" applyNumberFormat="1" applyFont="1" applyFill="1" applyBorder="1" applyAlignment="1">
      <alignment vertical="center"/>
    </xf>
    <xf numFmtId="0" fontId="0" fillId="0" borderId="52" xfId="0" applyBorder="1" applyAlignment="1">
      <alignment horizontal="right" vertical="center" indent="2"/>
    </xf>
    <xf numFmtId="169" fontId="0" fillId="3" borderId="52" xfId="2909" applyNumberFormat="1" applyFont="1" applyFill="1" applyBorder="1" applyAlignment="1">
      <alignment vertical="center"/>
    </xf>
    <xf numFmtId="169" fontId="0" fillId="3" borderId="53" xfId="2909" applyNumberFormat="1" applyFont="1" applyFill="1" applyBorder="1" applyAlignment="1">
      <alignment vertical="center"/>
    </xf>
    <xf numFmtId="169" fontId="0" fillId="3" borderId="54" xfId="2909" applyNumberFormat="1" applyFont="1" applyFill="1" applyBorder="1" applyAlignment="1">
      <alignment vertical="center"/>
    </xf>
    <xf numFmtId="0" fontId="0" fillId="0" borderId="55" xfId="0" applyBorder="1" applyAlignment="1">
      <alignment horizontal="right" vertical="center" indent="2"/>
    </xf>
    <xf numFmtId="169" fontId="0" fillId="3" borderId="56" xfId="2909" applyNumberFormat="1" applyFont="1" applyFill="1" applyBorder="1" applyAlignment="1">
      <alignment vertical="center"/>
    </xf>
    <xf numFmtId="0" fontId="56" fillId="38" borderId="0" xfId="3" applyFont="1" applyFill="1" applyAlignment="1">
      <alignment vertical="center"/>
    </xf>
    <xf numFmtId="0" fontId="37" fillId="38" borderId="0" xfId="3" applyFont="1" applyFill="1" applyAlignment="1">
      <alignment horizontal="center" vertical="center" wrapText="1"/>
    </xf>
    <xf numFmtId="0" fontId="55" fillId="38" borderId="0" xfId="3" applyFont="1" applyFill="1" applyAlignment="1">
      <alignment horizontal="center" vertical="center" wrapText="1"/>
    </xf>
    <xf numFmtId="0" fontId="65" fillId="0" borderId="0" xfId="0" applyFont="1" applyAlignment="1">
      <alignment vertical="center"/>
    </xf>
    <xf numFmtId="0" fontId="66" fillId="0" borderId="0" xfId="0" applyFont="1" applyAlignment="1">
      <alignment vertical="center"/>
    </xf>
    <xf numFmtId="0" fontId="50" fillId="0" borderId="0" xfId="2" applyFont="1" applyFill="1" applyBorder="1" applyAlignment="1" applyProtection="1">
      <alignment horizontal="left" vertical="center"/>
    </xf>
    <xf numFmtId="0" fontId="39" fillId="38" borderId="0" xfId="3" applyFont="1" applyFill="1" applyAlignment="1">
      <alignment horizontal="center" vertical="center" wrapText="1"/>
    </xf>
    <xf numFmtId="0" fontId="67" fillId="0" borderId="0" xfId="0" applyFont="1" applyAlignment="1">
      <alignment horizontal="center" vertical="center"/>
    </xf>
    <xf numFmtId="0" fontId="9" fillId="44" borderId="0" xfId="0" applyFont="1" applyFill="1" applyAlignment="1">
      <alignment horizontal="center"/>
    </xf>
    <xf numFmtId="0" fontId="7" fillId="2" borderId="0" xfId="0" applyFont="1" applyFill="1" applyAlignment="1">
      <alignment horizontal="center"/>
    </xf>
    <xf numFmtId="0" fontId="7" fillId="2" borderId="61" xfId="0" applyFont="1" applyFill="1" applyBorder="1" applyAlignment="1">
      <alignment horizontal="center"/>
    </xf>
    <xf numFmtId="0" fontId="7" fillId="2" borderId="62" xfId="0" applyFont="1" applyFill="1" applyBorder="1" applyAlignment="1">
      <alignment horizontal="center"/>
    </xf>
    <xf numFmtId="170" fontId="7" fillId="2" borderId="61" xfId="0" applyNumberFormat="1" applyFont="1" applyFill="1" applyBorder="1" applyAlignment="1">
      <alignment horizontal="center"/>
    </xf>
    <xf numFmtId="14" fontId="7" fillId="2" borderId="62" xfId="0" applyNumberFormat="1" applyFont="1" applyFill="1" applyBorder="1" applyAlignment="1">
      <alignment horizontal="center"/>
    </xf>
    <xf numFmtId="165" fontId="7" fillId="2" borderId="0" xfId="0" applyNumberFormat="1" applyFont="1" applyFill="1" applyAlignment="1">
      <alignment horizontal="center"/>
    </xf>
    <xf numFmtId="165" fontId="7" fillId="2" borderId="62" xfId="0" applyNumberFormat="1" applyFont="1" applyFill="1" applyBorder="1" applyAlignment="1">
      <alignment horizontal="center"/>
    </xf>
    <xf numFmtId="165" fontId="7" fillId="2" borderId="61" xfId="0" applyNumberFormat="1" applyFont="1" applyFill="1" applyBorder="1" applyAlignment="1">
      <alignment horizontal="center"/>
    </xf>
    <xf numFmtId="165" fontId="9" fillId="3" borderId="0" xfId="0" applyNumberFormat="1" applyFont="1" applyFill="1" applyAlignment="1">
      <alignment horizontal="center"/>
    </xf>
    <xf numFmtId="0" fontId="36" fillId="2" borderId="60" xfId="0" applyFont="1" applyFill="1" applyBorder="1" applyAlignment="1">
      <alignment horizontal="left"/>
    </xf>
    <xf numFmtId="165" fontId="9" fillId="44" borderId="0" xfId="0" applyNumberFormat="1" applyFont="1" applyFill="1" applyAlignment="1">
      <alignment horizontal="left"/>
    </xf>
    <xf numFmtId="0" fontId="53" fillId="0" borderId="0" xfId="0" applyFont="1" applyAlignment="1">
      <alignment horizontal="left" vertical="center"/>
    </xf>
    <xf numFmtId="0" fontId="69" fillId="38" borderId="0" xfId="3" applyFont="1" applyFill="1" applyAlignment="1">
      <alignment horizontal="left" vertical="center"/>
    </xf>
    <xf numFmtId="49" fontId="7" fillId="2" borderId="0" xfId="0" quotePrefix="1" applyNumberFormat="1" applyFont="1" applyFill="1" applyAlignment="1">
      <alignment horizontal="center"/>
    </xf>
    <xf numFmtId="49" fontId="70" fillId="2" borderId="4" xfId="1" quotePrefix="1" applyNumberFormat="1" applyFont="1" applyFill="1" applyBorder="1" applyAlignment="1">
      <alignment horizontal="left" vertical="top" indent="2"/>
    </xf>
    <xf numFmtId="172" fontId="0" fillId="3" borderId="49" xfId="2910" applyNumberFormat="1" applyFont="1" applyFill="1" applyBorder="1" applyAlignment="1">
      <alignment vertical="center"/>
    </xf>
    <xf numFmtId="172" fontId="0" fillId="3" borderId="50" xfId="2910" applyNumberFormat="1" applyFont="1" applyFill="1" applyBorder="1" applyAlignment="1">
      <alignment vertical="center"/>
    </xf>
    <xf numFmtId="172" fontId="0" fillId="3" borderId="48" xfId="2910" applyNumberFormat="1" applyFont="1" applyFill="1" applyBorder="1" applyAlignment="1">
      <alignment vertical="center"/>
    </xf>
    <xf numFmtId="172" fontId="0" fillId="3" borderId="51" xfId="2910" applyNumberFormat="1" applyFont="1" applyFill="1" applyBorder="1" applyAlignment="1">
      <alignment vertical="center"/>
    </xf>
    <xf numFmtId="172" fontId="0" fillId="3" borderId="37" xfId="2910" applyNumberFormat="1" applyFont="1" applyFill="1" applyBorder="1" applyAlignment="1">
      <alignment vertical="center"/>
    </xf>
    <xf numFmtId="172" fontId="0" fillId="3" borderId="38" xfId="2910" applyNumberFormat="1" applyFont="1" applyFill="1" applyBorder="1" applyAlignment="1">
      <alignment vertical="center"/>
    </xf>
    <xf numFmtId="172" fontId="0" fillId="3" borderId="52" xfId="2910" applyNumberFormat="1" applyFont="1" applyFill="1" applyBorder="1" applyAlignment="1">
      <alignment vertical="center"/>
    </xf>
    <xf numFmtId="172" fontId="0" fillId="3" borderId="39" xfId="2910" applyNumberFormat="1" applyFont="1" applyFill="1" applyBorder="1" applyAlignment="1">
      <alignment vertical="center"/>
    </xf>
    <xf numFmtId="172" fontId="0" fillId="3" borderId="40" xfId="2910" applyNumberFormat="1" applyFont="1" applyFill="1" applyBorder="1" applyAlignment="1">
      <alignment vertical="center"/>
    </xf>
    <xf numFmtId="172" fontId="0" fillId="3" borderId="41" xfId="2910" applyNumberFormat="1" applyFont="1" applyFill="1" applyBorder="1" applyAlignment="1">
      <alignment vertical="center"/>
    </xf>
    <xf numFmtId="172" fontId="0" fillId="3" borderId="9" xfId="2910" applyNumberFormat="1" applyFont="1" applyFill="1" applyBorder="1" applyAlignment="1">
      <alignment vertical="center"/>
    </xf>
    <xf numFmtId="172" fontId="0" fillId="3" borderId="42" xfId="2910" applyNumberFormat="1" applyFont="1" applyFill="1" applyBorder="1" applyAlignment="1">
      <alignment vertical="center"/>
    </xf>
    <xf numFmtId="172" fontId="0" fillId="3" borderId="44" xfId="2910" applyNumberFormat="1" applyFont="1" applyFill="1" applyBorder="1" applyAlignment="1">
      <alignment vertical="center"/>
    </xf>
    <xf numFmtId="172" fontId="0" fillId="3" borderId="45" xfId="2910" applyNumberFormat="1" applyFont="1" applyFill="1" applyBorder="1" applyAlignment="1">
      <alignment vertical="center"/>
    </xf>
    <xf numFmtId="172" fontId="0" fillId="3" borderId="46" xfId="2910" applyNumberFormat="1" applyFont="1" applyFill="1" applyBorder="1" applyAlignment="1">
      <alignment vertical="center"/>
    </xf>
    <xf numFmtId="172" fontId="0" fillId="3" borderId="47" xfId="2910" applyNumberFormat="1" applyFont="1" applyFill="1" applyBorder="1" applyAlignment="1">
      <alignment vertical="center"/>
    </xf>
    <xf numFmtId="172" fontId="0" fillId="3" borderId="57" xfId="2910" applyNumberFormat="1" applyFont="1" applyFill="1" applyBorder="1" applyAlignment="1">
      <alignment vertical="center"/>
    </xf>
    <xf numFmtId="172" fontId="0" fillId="3" borderId="58" xfId="2910" applyNumberFormat="1" applyFont="1" applyFill="1" applyBorder="1" applyAlignment="1">
      <alignment vertical="center"/>
    </xf>
    <xf numFmtId="172" fontId="0" fillId="3" borderId="59" xfId="2910" applyNumberFormat="1" applyFont="1" applyFill="1" applyBorder="1" applyAlignment="1">
      <alignment vertical="center"/>
    </xf>
    <xf numFmtId="0" fontId="72" fillId="0" borderId="0" xfId="0" applyFont="1" applyAlignment="1">
      <alignment vertical="center"/>
    </xf>
    <xf numFmtId="0" fontId="55" fillId="38" borderId="0" xfId="3" applyFont="1" applyFill="1" applyAlignment="1">
      <alignment horizontal="left" vertical="center" wrapText="1"/>
    </xf>
    <xf numFmtId="0" fontId="73" fillId="49" borderId="0" xfId="0" applyFont="1" applyFill="1" applyAlignment="1">
      <alignment horizontal="center" vertical="center"/>
    </xf>
    <xf numFmtId="0" fontId="38" fillId="49" borderId="0" xfId="0" applyFont="1" applyFill="1" applyAlignment="1">
      <alignment vertical="center"/>
    </xf>
    <xf numFmtId="0" fontId="10" fillId="0" borderId="7" xfId="0" applyFont="1" applyBorder="1" applyAlignment="1">
      <alignment horizontal="left" vertical="center" wrapText="1"/>
    </xf>
    <xf numFmtId="0" fontId="44" fillId="37" borderId="0" xfId="0" applyFont="1" applyFill="1" applyAlignment="1">
      <alignment horizontal="center" vertical="center" wrapText="1"/>
    </xf>
    <xf numFmtId="49" fontId="42" fillId="37" borderId="0" xfId="1" quotePrefix="1" applyNumberFormat="1" applyFont="1" applyFill="1" applyAlignment="1">
      <alignment horizontal="left" vertical="top" wrapText="1"/>
    </xf>
    <xf numFmtId="0" fontId="40" fillId="39" borderId="1" xfId="1" applyFont="1" applyFill="1" applyBorder="1" applyAlignment="1">
      <alignment vertical="center"/>
    </xf>
    <xf numFmtId="0" fontId="40" fillId="39" borderId="2" xfId="1" applyFont="1" applyFill="1" applyBorder="1" applyAlignment="1">
      <alignment vertical="center"/>
    </xf>
    <xf numFmtId="0" fontId="40" fillId="39" borderId="3" xfId="1" applyFont="1" applyFill="1" applyBorder="1" applyAlignment="1">
      <alignment vertical="center"/>
    </xf>
    <xf numFmtId="49" fontId="9" fillId="2" borderId="2" xfId="1" quotePrefix="1" applyNumberFormat="1" applyFont="1" applyFill="1" applyBorder="1" applyAlignment="1">
      <alignment horizontal="left" vertical="center" wrapText="1"/>
    </xf>
    <xf numFmtId="49" fontId="9" fillId="2" borderId="3" xfId="1" quotePrefix="1" applyNumberFormat="1" applyFont="1" applyFill="1" applyBorder="1" applyAlignment="1">
      <alignment horizontal="left" vertical="center" wrapText="1"/>
    </xf>
    <xf numFmtId="174" fontId="7" fillId="2" borderId="5" xfId="1" applyNumberFormat="1" applyFont="1" applyFill="1" applyBorder="1" applyAlignment="1" applyProtection="1">
      <alignment horizontal="center" vertical="top"/>
      <protection locked="0"/>
    </xf>
    <xf numFmtId="174" fontId="7" fillId="2" borderId="6" xfId="1" applyNumberFormat="1" applyFont="1" applyFill="1" applyBorder="1" applyAlignment="1" applyProtection="1">
      <alignment horizontal="center" vertical="top"/>
      <protection locked="0"/>
    </xf>
    <xf numFmtId="164" fontId="7" fillId="43" borderId="5" xfId="1" applyNumberFormat="1" applyFont="1" applyFill="1" applyBorder="1" applyAlignment="1" applyProtection="1">
      <alignment horizontal="center" vertical="top"/>
      <protection locked="0"/>
    </xf>
    <xf numFmtId="164" fontId="7" fillId="43" borderId="6" xfId="1" applyNumberFormat="1" applyFont="1" applyFill="1" applyBorder="1" applyAlignment="1" applyProtection="1">
      <alignment horizontal="center" vertical="top"/>
      <protection locked="0"/>
    </xf>
    <xf numFmtId="167" fontId="7" fillId="2" borderId="5" xfId="1" applyNumberFormat="1" applyFont="1" applyFill="1" applyBorder="1" applyAlignment="1" applyProtection="1">
      <alignment horizontal="center" vertical="top"/>
      <protection locked="0"/>
    </xf>
    <xf numFmtId="167" fontId="7" fillId="2" borderId="6" xfId="1" applyNumberFormat="1" applyFont="1" applyFill="1" applyBorder="1" applyAlignment="1" applyProtection="1">
      <alignment horizontal="center" vertical="top"/>
      <protection locked="0"/>
    </xf>
    <xf numFmtId="0" fontId="10" fillId="2" borderId="24" xfId="1" applyFont="1" applyFill="1" applyBorder="1" applyAlignment="1">
      <alignment horizontal="left" vertical="top" wrapText="1"/>
    </xf>
    <xf numFmtId="0" fontId="49" fillId="0" borderId="5" xfId="1" applyFont="1" applyBorder="1" applyAlignment="1">
      <alignment horizontal="left" vertical="top" wrapText="1"/>
    </xf>
    <xf numFmtId="0" fontId="47" fillId="0" borderId="12" xfId="1" applyFont="1" applyBorder="1" applyAlignment="1">
      <alignment horizontal="left" vertical="top" wrapText="1"/>
    </xf>
    <xf numFmtId="0" fontId="47" fillId="0" borderId="6" xfId="1" applyFont="1" applyBorder="1" applyAlignment="1">
      <alignment horizontal="left" vertical="top" wrapText="1"/>
    </xf>
    <xf numFmtId="0" fontId="47" fillId="0" borderId="5" xfId="1" applyFont="1" applyBorder="1" applyAlignment="1">
      <alignment horizontal="left" vertical="center" wrapText="1"/>
    </xf>
    <xf numFmtId="0" fontId="47" fillId="0" borderId="12" xfId="1" applyFont="1" applyBorder="1" applyAlignment="1">
      <alignment horizontal="left" vertical="center" wrapText="1"/>
    </xf>
    <xf numFmtId="0" fontId="47" fillId="0" borderId="6" xfId="1" applyFont="1" applyBorder="1" applyAlignment="1">
      <alignment horizontal="left" vertical="center" wrapText="1"/>
    </xf>
    <xf numFmtId="0" fontId="49" fillId="0" borderId="1" xfId="1" applyFont="1" applyBorder="1" applyAlignment="1">
      <alignment horizontal="left" vertical="top" wrapText="1"/>
    </xf>
    <xf numFmtId="0" fontId="47" fillId="0" borderId="2" xfId="1" applyFont="1" applyBorder="1" applyAlignment="1">
      <alignment horizontal="left" vertical="top" wrapText="1"/>
    </xf>
    <xf numFmtId="0" fontId="47" fillId="0" borderId="3" xfId="1" applyFont="1" applyBorder="1" applyAlignment="1">
      <alignment horizontal="left" vertical="top" wrapText="1"/>
    </xf>
    <xf numFmtId="0" fontId="31" fillId="0" borderId="23" xfId="1" applyFont="1" applyBorder="1" applyAlignment="1">
      <alignment horizontal="left" vertical="top" wrapText="1"/>
    </xf>
    <xf numFmtId="0" fontId="47" fillId="0" borderId="24" xfId="1" applyFont="1" applyBorder="1" applyAlignment="1">
      <alignment horizontal="left" vertical="top" wrapText="1"/>
    </xf>
    <xf numFmtId="0" fontId="47" fillId="0" borderId="25" xfId="1" applyFont="1" applyBorder="1" applyAlignment="1">
      <alignment horizontal="left" vertical="top" wrapText="1"/>
    </xf>
    <xf numFmtId="0" fontId="10" fillId="2" borderId="0" xfId="1" applyFont="1" applyFill="1" applyAlignment="1">
      <alignment horizontal="left" vertical="top" wrapText="1"/>
    </xf>
    <xf numFmtId="0" fontId="10" fillId="0" borderId="8" xfId="0" applyFont="1" applyBorder="1" applyAlignment="1">
      <alignment horizontal="left" vertical="center" wrapText="1"/>
    </xf>
    <xf numFmtId="0" fontId="10" fillId="0" borderId="10" xfId="0" applyFont="1" applyBorder="1" applyAlignment="1">
      <alignment horizontal="left" vertical="center" wrapText="1"/>
    </xf>
    <xf numFmtId="0" fontId="10" fillId="0" borderId="11" xfId="0" applyFont="1" applyBorder="1" applyAlignment="1">
      <alignment horizontal="left" vertical="center" wrapText="1"/>
    </xf>
    <xf numFmtId="165" fontId="45" fillId="41" borderId="5" xfId="1" applyNumberFormat="1" applyFont="1" applyFill="1" applyBorder="1" applyAlignment="1">
      <alignment horizontal="center" vertical="center"/>
    </xf>
    <xf numFmtId="165" fontId="45" fillId="41" borderId="12" xfId="1" applyNumberFormat="1" applyFont="1" applyFill="1" applyBorder="1" applyAlignment="1">
      <alignment horizontal="center" vertical="center"/>
    </xf>
    <xf numFmtId="165" fontId="45" fillId="41" borderId="6" xfId="1" applyNumberFormat="1" applyFont="1" applyFill="1" applyBorder="1" applyAlignment="1">
      <alignment horizontal="center" vertical="center"/>
    </xf>
    <xf numFmtId="165" fontId="45" fillId="40" borderId="5" xfId="1" applyNumberFormat="1" applyFont="1" applyFill="1" applyBorder="1" applyAlignment="1" applyProtection="1">
      <alignment horizontal="center" vertical="center"/>
      <protection locked="0"/>
    </xf>
    <xf numFmtId="165" fontId="45" fillId="40" borderId="12" xfId="1" applyNumberFormat="1" applyFont="1" applyFill="1" applyBorder="1" applyAlignment="1" applyProtection="1">
      <alignment horizontal="center" vertical="center"/>
      <protection locked="0"/>
    </xf>
    <xf numFmtId="165" fontId="45" fillId="40" borderId="6" xfId="1" applyNumberFormat="1" applyFont="1" applyFill="1" applyBorder="1" applyAlignment="1" applyProtection="1">
      <alignment horizontal="center" vertical="center"/>
      <protection locked="0"/>
    </xf>
    <xf numFmtId="0" fontId="27" fillId="48" borderId="1" xfId="0" applyFont="1" applyFill="1" applyBorder="1" applyAlignment="1">
      <alignment horizontal="center" vertical="center"/>
    </xf>
    <xf numFmtId="0" fontId="27" fillId="48" borderId="2" xfId="0" applyFont="1" applyFill="1" applyBorder="1" applyAlignment="1">
      <alignment horizontal="center" vertical="center"/>
    </xf>
    <xf numFmtId="0" fontId="27" fillId="48" borderId="3" xfId="0" applyFont="1" applyFill="1" applyBorder="1" applyAlignment="1">
      <alignment horizontal="center" vertical="center"/>
    </xf>
    <xf numFmtId="0" fontId="40" fillId="39" borderId="5" xfId="1" applyFont="1" applyFill="1" applyBorder="1" applyAlignment="1">
      <alignment horizontal="left" vertical="center"/>
    </xf>
    <xf numFmtId="0" fontId="40" fillId="39" borderId="12" xfId="1" applyFont="1" applyFill="1" applyBorder="1" applyAlignment="1">
      <alignment horizontal="left" vertical="center"/>
    </xf>
    <xf numFmtId="0" fontId="40" fillId="39" borderId="6" xfId="1" applyFont="1" applyFill="1" applyBorder="1" applyAlignment="1">
      <alignment horizontal="left" vertical="center"/>
    </xf>
    <xf numFmtId="0" fontId="61" fillId="0" borderId="0" xfId="0" applyFont="1" applyAlignment="1">
      <alignment vertical="center" wrapText="1"/>
    </xf>
    <xf numFmtId="0" fontId="48" fillId="0" borderId="0" xfId="0" applyFont="1" applyAlignment="1">
      <alignment horizontal="left" vertical="center" wrapText="1"/>
    </xf>
    <xf numFmtId="0" fontId="7" fillId="0" borderId="0" xfId="0" applyFont="1" applyAlignment="1">
      <alignment vertical="center" wrapText="1"/>
    </xf>
    <xf numFmtId="0" fontId="55" fillId="38" borderId="0" xfId="3" applyFont="1" applyFill="1" applyAlignment="1">
      <alignment horizontal="left" vertical="center" wrapText="1"/>
    </xf>
    <xf numFmtId="0" fontId="38" fillId="49" borderId="0" xfId="0" applyFont="1" applyFill="1" applyAlignment="1">
      <alignment vertical="center" wrapText="1"/>
    </xf>
    <xf numFmtId="0" fontId="38" fillId="49" borderId="0" xfId="0" applyFont="1" applyFill="1" applyAlignment="1">
      <alignment horizontal="left" vertical="center" wrapText="1"/>
    </xf>
    <xf numFmtId="0" fontId="38" fillId="49" borderId="0" xfId="0" applyFont="1" applyFill="1" applyAlignment="1">
      <alignment horizontal="left" vertical="center"/>
    </xf>
    <xf numFmtId="0" fontId="7" fillId="0" borderId="0" xfId="0" applyFont="1" applyAlignment="1">
      <alignment horizontal="left" vertical="top" wrapText="1"/>
    </xf>
  </cellXfs>
  <cellStyles count="2911">
    <cellStyle name="20% - Accent1" xfId="23" builtinId="30" customBuiltin="1"/>
    <cellStyle name="20% - Accent2" xfId="27" builtinId="34" customBuiltin="1"/>
    <cellStyle name="20% - Accent3" xfId="31" builtinId="38" customBuiltin="1"/>
    <cellStyle name="20% - Accent4" xfId="35" builtinId="42" customBuiltin="1"/>
    <cellStyle name="20% - Accent5" xfId="39" builtinId="46" customBuiltin="1"/>
    <cellStyle name="20% - Accent6" xfId="43" builtinId="50" customBuiltin="1"/>
    <cellStyle name="40% - Accent1" xfId="24" builtinId="31" customBuiltin="1"/>
    <cellStyle name="40% - Accent2" xfId="28" builtinId="35" customBuiltin="1"/>
    <cellStyle name="40% - Accent3" xfId="32" builtinId="39" customBuiltin="1"/>
    <cellStyle name="40% - Accent4" xfId="36" builtinId="43" customBuiltin="1"/>
    <cellStyle name="40% - Accent5" xfId="40" builtinId="47" customBuiltin="1"/>
    <cellStyle name="40% - Accent6" xfId="44" builtinId="51" customBuiltin="1"/>
    <cellStyle name="60% - Accent1" xfId="25" builtinId="32" customBuiltin="1"/>
    <cellStyle name="60% - Accent2" xfId="29" builtinId="36" customBuiltin="1"/>
    <cellStyle name="60% - Accent3" xfId="33" builtinId="40" customBuiltin="1"/>
    <cellStyle name="60% - Accent4" xfId="37" builtinId="44" customBuiltin="1"/>
    <cellStyle name="60% - Accent5" xfId="41" builtinId="48" customBuiltin="1"/>
    <cellStyle name="60% - Accent6" xfId="45" builtinId="52" customBuiltin="1"/>
    <cellStyle name="Accent1" xfId="22" builtinId="29" customBuiltin="1"/>
    <cellStyle name="Accent2" xfId="26" builtinId="33" customBuiltin="1"/>
    <cellStyle name="Accent3" xfId="30" builtinId="37" customBuiltin="1"/>
    <cellStyle name="Accent4" xfId="34" builtinId="41" customBuiltin="1"/>
    <cellStyle name="Accent5" xfId="38" builtinId="45" customBuiltin="1"/>
    <cellStyle name="Accent6" xfId="42" builtinId="49" customBuiltin="1"/>
    <cellStyle name="Bad" xfId="11" builtinId="27" customBuiltin="1"/>
    <cellStyle name="Calculation" xfId="15" builtinId="22" customBuiltin="1"/>
    <cellStyle name="Check Cell" xfId="17" builtinId="23" customBuiltin="1"/>
    <cellStyle name="Comma" xfId="2909" builtinId="3"/>
    <cellStyle name="Comma 2" xfId="180" xr:uid="{18738D3F-8F80-456B-8DE4-89C84F5C28AB}"/>
    <cellStyle name="Comma 2 2" xfId="268" xr:uid="{DBD55D5A-17CA-4A56-B2E5-2223F9BFC887}"/>
    <cellStyle name="Comma 2 2 2" xfId="444" xr:uid="{3E09B458-8798-433D-9284-2A06230E9707}"/>
    <cellStyle name="Comma 2 2 2 2" xfId="796" xr:uid="{21ADFB26-3D1B-4CFF-B946-F40CF1E7F1B2}"/>
    <cellStyle name="Comma 2 2 2 2 2" xfId="1500" xr:uid="{40147E65-322D-4426-877F-0E3BA0FB0405}"/>
    <cellStyle name="Comma 2 2 2 2 2 2" xfId="2908" xr:uid="{7B657728-81AA-459D-8DD1-FACC9F6D3043}"/>
    <cellStyle name="Comma 2 2 2 2 3" xfId="2204" xr:uid="{13CCA4C3-997B-490C-8170-4A698170DF3E}"/>
    <cellStyle name="Comma 2 2 2 3" xfId="1148" xr:uid="{8E98AAFB-D8A3-4188-84DE-B95B95E89608}"/>
    <cellStyle name="Comma 2 2 2 3 2" xfId="2556" xr:uid="{E5C9409E-B365-4AA3-B9C6-FA87D7442318}"/>
    <cellStyle name="Comma 2 2 2 4" xfId="1852" xr:uid="{87602E35-B56C-43CA-AABB-27C492F6A3D7}"/>
    <cellStyle name="Comma 2 2 3" xfId="620" xr:uid="{6ECDAAAF-0C72-4D66-985F-0DF6BD2C5F91}"/>
    <cellStyle name="Comma 2 2 3 2" xfId="1324" xr:uid="{9C35162D-F8ED-432E-A27C-3C3CEC2EA9AD}"/>
    <cellStyle name="Comma 2 2 3 2 2" xfId="2732" xr:uid="{4F3CDF78-5790-4744-8C5A-AC3EF897215D}"/>
    <cellStyle name="Comma 2 2 3 3" xfId="2028" xr:uid="{18FF8C18-BB97-4B5B-84D2-778D905E01F4}"/>
    <cellStyle name="Comma 2 2 4" xfId="972" xr:uid="{D4053300-F167-44B2-BE8A-DB1DB5AA6F82}"/>
    <cellStyle name="Comma 2 2 4 2" xfId="2380" xr:uid="{28E659FB-5138-4B8B-9729-152102A94D1B}"/>
    <cellStyle name="Comma 2 2 5" xfId="1676" xr:uid="{F9C3FFFA-138C-406E-A97B-1A5CA37198B2}"/>
    <cellStyle name="Comma 2 3" xfId="356" xr:uid="{E1F2DC83-9151-4A35-AEED-38CD51C9A00B}"/>
    <cellStyle name="Comma 2 3 2" xfId="708" xr:uid="{A4329C7C-C778-4533-9A7D-9E59D433EFB0}"/>
    <cellStyle name="Comma 2 3 2 2" xfId="1412" xr:uid="{B427B2F3-1639-42D7-954F-8EDF25F3A7F5}"/>
    <cellStyle name="Comma 2 3 2 2 2" xfId="2820" xr:uid="{8662163E-3B99-445F-B085-FA624C29C512}"/>
    <cellStyle name="Comma 2 3 2 3" xfId="2116" xr:uid="{487636F2-9093-492C-A1A9-4E7D440DD33F}"/>
    <cellStyle name="Comma 2 3 3" xfId="1060" xr:uid="{EBE8CD89-AD29-4F55-BA7C-7D032D608474}"/>
    <cellStyle name="Comma 2 3 3 2" xfId="2468" xr:uid="{ACE674FA-799A-49C9-8524-08E8ECA32334}"/>
    <cellStyle name="Comma 2 3 4" xfId="1764" xr:uid="{980D0AC8-936E-4981-AF45-EC6229158B6D}"/>
    <cellStyle name="Comma 2 4" xfId="532" xr:uid="{2557E5B0-DB0F-45E4-812A-AE3D4CC904C3}"/>
    <cellStyle name="Comma 2 4 2" xfId="1236" xr:uid="{323F3BDE-9967-4891-90BE-E099F3E39422}"/>
    <cellStyle name="Comma 2 4 2 2" xfId="2644" xr:uid="{165A04DD-31FF-4ACE-A8FA-E3A31C6B169C}"/>
    <cellStyle name="Comma 2 4 3" xfId="1940" xr:uid="{71E8B44A-7C45-48B5-A8A1-E51EA8A7E5C9}"/>
    <cellStyle name="Comma 2 5" xfId="884" xr:uid="{20B61168-0B88-43D3-9F87-50E7BB0E780E}"/>
    <cellStyle name="Comma 2 5 2" xfId="2292" xr:uid="{1F1F8F7B-C363-4BDA-AAEA-A1A8F306E3DA}"/>
    <cellStyle name="Comma 2 6" xfId="1588" xr:uid="{8DB4DF95-EEB3-4EFB-85DA-1256C702564B}"/>
    <cellStyle name="Comma 3" xfId="224" xr:uid="{9A7449E5-90DC-469F-B27D-0A6200EC25AB}"/>
    <cellStyle name="Comma 3 2" xfId="400" xr:uid="{FABA04EF-E473-40B6-83BB-AC0E29DE0AE7}"/>
    <cellStyle name="Comma 3 2 2" xfId="752" xr:uid="{26F8F4A2-EC02-448F-BA4D-DFCCD5590216}"/>
    <cellStyle name="Comma 3 2 2 2" xfId="1456" xr:uid="{834D92B0-9628-459F-A09A-82F51631018D}"/>
    <cellStyle name="Comma 3 2 2 2 2" xfId="2864" xr:uid="{915926DA-F109-45FC-BF14-9C0298D251C9}"/>
    <cellStyle name="Comma 3 2 2 3" xfId="2160" xr:uid="{EE318FB5-1D8F-4CF7-BD58-0EBB7DEA01F6}"/>
    <cellStyle name="Comma 3 2 3" xfId="1104" xr:uid="{5FBF001C-0794-4E8A-8248-2092C639BF5E}"/>
    <cellStyle name="Comma 3 2 3 2" xfId="2512" xr:uid="{0A324919-B8DD-4435-B9BD-9BB8F09C10DC}"/>
    <cellStyle name="Comma 3 2 4" xfId="1808" xr:uid="{83386DEE-08E2-457C-9CFF-B4FE1A9C3FF5}"/>
    <cellStyle name="Comma 3 3" xfId="576" xr:uid="{E12F9B80-FE9C-4B89-8DB4-191D700CF9E4}"/>
    <cellStyle name="Comma 3 3 2" xfId="1280" xr:uid="{E3BE2E25-4AC0-4C91-B78C-3F002B0F4AEA}"/>
    <cellStyle name="Comma 3 3 2 2" xfId="2688" xr:uid="{79AC5ACC-97F1-48BC-81A8-384B9F703698}"/>
    <cellStyle name="Comma 3 3 3" xfId="1984" xr:uid="{24D4C95E-94D6-410D-9A6B-DE8DB56D181C}"/>
    <cellStyle name="Comma 3 4" xfId="928" xr:uid="{D8305D13-D2D4-4F24-A930-3C843EED501A}"/>
    <cellStyle name="Comma 3 4 2" xfId="2336" xr:uid="{FD186DB5-FC79-47A8-BBE2-001A7926EB70}"/>
    <cellStyle name="Comma 3 5" xfId="1632" xr:uid="{EED9EAB4-3A4B-4BDF-A6DC-615A2853D2CD}"/>
    <cellStyle name="Comma 4" xfId="312" xr:uid="{103AE589-421A-457E-8D55-5D6C2A6A5D31}"/>
    <cellStyle name="Comma 4 2" xfId="664" xr:uid="{2C8EF517-D5BB-4FEE-B1BC-009481164F25}"/>
    <cellStyle name="Comma 4 2 2" xfId="1368" xr:uid="{04A583DB-5DCF-43CB-854C-FB8DA0BD7B1E}"/>
    <cellStyle name="Comma 4 2 2 2" xfId="2776" xr:uid="{D9F8A316-501A-44C3-BC7B-D919232A63D3}"/>
    <cellStyle name="Comma 4 2 3" xfId="2072" xr:uid="{53CC0D04-4383-4173-BD14-356ECA09679F}"/>
    <cellStyle name="Comma 4 3" xfId="1016" xr:uid="{5B28DF1A-4EAA-4C47-9F9D-51FA23218060}"/>
    <cellStyle name="Comma 4 3 2" xfId="2424" xr:uid="{8BFD78EF-9740-4674-A249-37C5AECA4604}"/>
    <cellStyle name="Comma 4 4" xfId="1720" xr:uid="{A940FF30-754B-41A5-BAC9-85D99FB34246}"/>
    <cellStyle name="Comma 5" xfId="488" xr:uid="{14BF36A6-8001-487B-B647-37EE2F00C2F2}"/>
    <cellStyle name="Comma 5 2" xfId="1192" xr:uid="{6C388881-5FE1-43C5-A0D8-5C68504CF0A4}"/>
    <cellStyle name="Comma 5 2 2" xfId="2600" xr:uid="{EECBD904-7818-4B25-904B-F36A3F7DF0EB}"/>
    <cellStyle name="Comma 5 3" xfId="1896" xr:uid="{DB2B22DB-16CA-4A09-8FAA-B59CF35A43C7}"/>
    <cellStyle name="Comma 6" xfId="840" xr:uid="{6F3AA877-64A2-444C-B310-148827A1A1B5}"/>
    <cellStyle name="Comma 6 2" xfId="2248" xr:uid="{4850594E-A4C3-4C7B-A1F3-442153E775E7}"/>
    <cellStyle name="Comma 7" xfId="1544" xr:uid="{D28493B6-BBF0-4349-A04F-90E1A9843DDC}"/>
    <cellStyle name="Comma 8" xfId="136" xr:uid="{8D733A0F-83A8-4C9D-AE4A-23B365F0F02B}"/>
    <cellStyle name="Currency" xfId="2910" builtinId="4"/>
    <cellStyle name="Currency 2" xfId="46" xr:uid="{26D90692-0C5C-45A5-86CA-019586828EC0}"/>
    <cellStyle name="Currency 2 10" xfId="269" xr:uid="{EE531C0D-3F43-44CA-AAA3-FD31FB80D73D}"/>
    <cellStyle name="Currency 2 10 2" xfId="621" xr:uid="{29381A1C-7C60-4641-89B5-0F7EE66C72A3}"/>
    <cellStyle name="Currency 2 10 2 2" xfId="1325" xr:uid="{07906281-D823-4F67-B3AB-8C5681D3CEFB}"/>
    <cellStyle name="Currency 2 10 2 2 2" xfId="2733" xr:uid="{60B66929-4ACA-470D-A64A-01675FB1A778}"/>
    <cellStyle name="Currency 2 10 2 3" xfId="2029" xr:uid="{9440284A-D659-4339-9217-9BDFDCBAA078}"/>
    <cellStyle name="Currency 2 10 3" xfId="973" xr:uid="{063A4F4D-9A1B-4722-A654-67C7F52CB102}"/>
    <cellStyle name="Currency 2 10 3 2" xfId="2381" xr:uid="{8B068290-A52D-45F9-9FDC-C9E37F8DB6D4}"/>
    <cellStyle name="Currency 2 10 4" xfId="1677" xr:uid="{11FB19F7-74B8-42A6-A25E-67A0BD0AFF01}"/>
    <cellStyle name="Currency 2 11" xfId="445" xr:uid="{2ACE9276-AA26-446B-8125-180830F04939}"/>
    <cellStyle name="Currency 2 11 2" xfId="1149" xr:uid="{9FCFD71B-3CA3-4D35-88F9-A29546C9A992}"/>
    <cellStyle name="Currency 2 11 2 2" xfId="2557" xr:uid="{31463D3A-7886-4FAA-A248-A8420350A280}"/>
    <cellStyle name="Currency 2 11 3" xfId="1853" xr:uid="{A4CB727E-970E-4F61-B2BF-044844EB3471}"/>
    <cellStyle name="Currency 2 12" xfId="797" xr:uid="{F27EE71A-A4A0-4B3E-9762-0B1EA6B20033}"/>
    <cellStyle name="Currency 2 12 2" xfId="2205" xr:uid="{C76BC018-4F78-40C7-9DFB-FC37E7CB586E}"/>
    <cellStyle name="Currency 2 13" xfId="1501" xr:uid="{A94B7EBB-C201-481C-A78B-D4ACB485C6FD}"/>
    <cellStyle name="Currency 2 2" xfId="47" xr:uid="{30304BEB-DD5D-4967-9615-F33332163F4B}"/>
    <cellStyle name="Currency 2 2 10" xfId="446" xr:uid="{34090B76-80CB-418F-8CDC-63ABA0FFA969}"/>
    <cellStyle name="Currency 2 2 10 2" xfId="1150" xr:uid="{22A9E3D1-04D4-4216-843D-1609590A65DA}"/>
    <cellStyle name="Currency 2 2 10 2 2" xfId="2558" xr:uid="{9FD77843-C9A3-47C9-81AB-03BEFC095B96}"/>
    <cellStyle name="Currency 2 2 10 3" xfId="1854" xr:uid="{1B8EA2DC-D5DB-4AC0-BFFB-D53F2562EA87}"/>
    <cellStyle name="Currency 2 2 11" xfId="798" xr:uid="{080CEF97-CEF0-48FD-9EB1-178D2CC58783}"/>
    <cellStyle name="Currency 2 2 11 2" xfId="2206" xr:uid="{7ADD63B8-56EC-4F0D-B07D-5CA5AE13A48A}"/>
    <cellStyle name="Currency 2 2 12" xfId="1502" xr:uid="{E551ED09-D0E0-410E-A796-34F2620BCEA3}"/>
    <cellStyle name="Currency 2 2 2" xfId="58" xr:uid="{B398E385-B99D-4335-A45A-1695F590F758}"/>
    <cellStyle name="Currency 2 2 2 10" xfId="1504" xr:uid="{DF1EDE1F-C356-4B0C-933B-8C3687B18FF0}"/>
    <cellStyle name="Currency 2 2 2 2" xfId="72" xr:uid="{115FE639-B7D2-4142-8F6F-1A5F4FE43457}"/>
    <cellStyle name="Currency 2 2 2 2 2" xfId="100" xr:uid="{9D1ED582-56DD-4DEF-8A29-634A528192CD}"/>
    <cellStyle name="Currency 2 2 2 2 2 2" xfId="129" xr:uid="{21150829-5899-494B-8E43-41154AB5A648}"/>
    <cellStyle name="Currency 2 2 2 2 2 2 2" xfId="175" xr:uid="{82BE5E52-1E80-4AE5-A64C-DAC15EBC1FDB}"/>
    <cellStyle name="Currency 2 2 2 2 2 2 2 2" xfId="263" xr:uid="{2EEAA730-D112-43F8-83AF-25E6594D130B}"/>
    <cellStyle name="Currency 2 2 2 2 2 2 2 2 2" xfId="439" xr:uid="{4D6D60B2-CA15-4622-8B64-7F8BD01A6668}"/>
    <cellStyle name="Currency 2 2 2 2 2 2 2 2 2 2" xfId="791" xr:uid="{A92E6117-EE40-4141-800B-656E7751E8EA}"/>
    <cellStyle name="Currency 2 2 2 2 2 2 2 2 2 2 2" xfId="1495" xr:uid="{0918D773-5191-4585-9161-1F7896EF3B43}"/>
    <cellStyle name="Currency 2 2 2 2 2 2 2 2 2 2 2 2" xfId="2903" xr:uid="{C6AF5E27-5497-49C1-A56D-2BE23C2A4D8E}"/>
    <cellStyle name="Currency 2 2 2 2 2 2 2 2 2 2 3" xfId="2199" xr:uid="{2427B2CC-6EC3-4196-A2FF-BE9B847D18D7}"/>
    <cellStyle name="Currency 2 2 2 2 2 2 2 2 2 3" xfId="1143" xr:uid="{002DFD74-8D6B-40DA-82D3-DD119FE047D3}"/>
    <cellStyle name="Currency 2 2 2 2 2 2 2 2 2 3 2" xfId="2551" xr:uid="{1CBA25CD-680F-46D8-8722-E6C5BF7F2EA3}"/>
    <cellStyle name="Currency 2 2 2 2 2 2 2 2 2 4" xfId="1847" xr:uid="{FC8775E1-4811-436B-90F8-7CA1790FB49A}"/>
    <cellStyle name="Currency 2 2 2 2 2 2 2 2 3" xfId="615" xr:uid="{D4EC0ECF-A943-43D1-95AE-3BE08D967C1C}"/>
    <cellStyle name="Currency 2 2 2 2 2 2 2 2 3 2" xfId="1319" xr:uid="{1D8FD575-D3DF-408F-8D9C-4B155637E160}"/>
    <cellStyle name="Currency 2 2 2 2 2 2 2 2 3 2 2" xfId="2727" xr:uid="{67EA011D-C475-4FB3-B56D-232C45019E50}"/>
    <cellStyle name="Currency 2 2 2 2 2 2 2 2 3 3" xfId="2023" xr:uid="{8A9991B1-44D9-46C2-BB22-6F693541A663}"/>
    <cellStyle name="Currency 2 2 2 2 2 2 2 2 4" xfId="967" xr:uid="{176F205E-8555-4CD2-BBF8-E1C1978F3296}"/>
    <cellStyle name="Currency 2 2 2 2 2 2 2 2 4 2" xfId="2375" xr:uid="{1694DF01-FC43-4138-B52E-AF237FE42008}"/>
    <cellStyle name="Currency 2 2 2 2 2 2 2 2 5" xfId="1671" xr:uid="{3120AEAD-6FB7-4A2E-9177-26D000D51643}"/>
    <cellStyle name="Currency 2 2 2 2 2 2 2 3" xfId="351" xr:uid="{F1EAD510-1D52-4527-A80F-5B9E979397CB}"/>
    <cellStyle name="Currency 2 2 2 2 2 2 2 3 2" xfId="703" xr:uid="{685B6D12-EBA1-4804-A808-80ADFB2EE54E}"/>
    <cellStyle name="Currency 2 2 2 2 2 2 2 3 2 2" xfId="1407" xr:uid="{33684F89-89A7-4477-98EF-3D7B1D9D76C1}"/>
    <cellStyle name="Currency 2 2 2 2 2 2 2 3 2 2 2" xfId="2815" xr:uid="{99B35FDA-B0F0-4BAE-8902-BA2D1BAAECF6}"/>
    <cellStyle name="Currency 2 2 2 2 2 2 2 3 2 3" xfId="2111" xr:uid="{14556FC0-8FD4-4AA6-89A2-151718C00F7D}"/>
    <cellStyle name="Currency 2 2 2 2 2 2 2 3 3" xfId="1055" xr:uid="{5CBCEF31-85B4-45E4-944D-F83E24D61C42}"/>
    <cellStyle name="Currency 2 2 2 2 2 2 2 3 3 2" xfId="2463" xr:uid="{71E0A2AF-4CA3-4796-B01C-E0AA9942D957}"/>
    <cellStyle name="Currency 2 2 2 2 2 2 2 3 4" xfId="1759" xr:uid="{619D8ADF-A3F6-4687-95B6-A06631D8096A}"/>
    <cellStyle name="Currency 2 2 2 2 2 2 2 4" xfId="527" xr:uid="{D10F1746-7E25-4125-A20B-6984FC034854}"/>
    <cellStyle name="Currency 2 2 2 2 2 2 2 4 2" xfId="1231" xr:uid="{D35CA86D-4D7D-4A0A-8B24-4E39323FFC28}"/>
    <cellStyle name="Currency 2 2 2 2 2 2 2 4 2 2" xfId="2639" xr:uid="{C8DD7B88-7B4E-458C-94FB-6C897CDB4EED}"/>
    <cellStyle name="Currency 2 2 2 2 2 2 2 4 3" xfId="1935" xr:uid="{437ACF13-11F7-4D1D-B79C-28FB18F0F059}"/>
    <cellStyle name="Currency 2 2 2 2 2 2 2 5" xfId="879" xr:uid="{C38CEEB2-0906-4CDC-AA81-9FDE5E580406}"/>
    <cellStyle name="Currency 2 2 2 2 2 2 2 5 2" xfId="2287" xr:uid="{94023B43-E5C8-4FFC-8E4F-1B990B4E50B4}"/>
    <cellStyle name="Currency 2 2 2 2 2 2 2 6" xfId="1583" xr:uid="{3A7E87AF-EDA2-428B-89C5-BDAA7E315994}"/>
    <cellStyle name="Currency 2 2 2 2 2 2 3" xfId="219" xr:uid="{1155857B-367C-46DE-A08E-36D9D4441D14}"/>
    <cellStyle name="Currency 2 2 2 2 2 2 3 2" xfId="395" xr:uid="{68428795-37D6-4DB2-A10C-C758F6A1076A}"/>
    <cellStyle name="Currency 2 2 2 2 2 2 3 2 2" xfId="747" xr:uid="{EFBABE70-643B-41DA-8CDA-BDF5F04AA363}"/>
    <cellStyle name="Currency 2 2 2 2 2 2 3 2 2 2" xfId="1451" xr:uid="{933A50FD-7C8B-4A61-918A-A813769DDB41}"/>
    <cellStyle name="Currency 2 2 2 2 2 2 3 2 2 2 2" xfId="2859" xr:uid="{3485E0A6-54EC-4A00-BDAA-A418A679B358}"/>
    <cellStyle name="Currency 2 2 2 2 2 2 3 2 2 3" xfId="2155" xr:uid="{847BE86C-F946-4C0C-9939-DDDA7A5B1AEF}"/>
    <cellStyle name="Currency 2 2 2 2 2 2 3 2 3" xfId="1099" xr:uid="{BDBEA581-0015-40B0-BA07-3F2B956D544A}"/>
    <cellStyle name="Currency 2 2 2 2 2 2 3 2 3 2" xfId="2507" xr:uid="{B7563007-CB44-465C-B306-C7833F0F8552}"/>
    <cellStyle name="Currency 2 2 2 2 2 2 3 2 4" xfId="1803" xr:uid="{0DAC84C9-C77F-4059-8B64-12248E32905B}"/>
    <cellStyle name="Currency 2 2 2 2 2 2 3 3" xfId="571" xr:uid="{4BA11983-3C8B-47D8-8AF6-5E56FF23B176}"/>
    <cellStyle name="Currency 2 2 2 2 2 2 3 3 2" xfId="1275" xr:uid="{57AF2AEF-8774-4DC8-9701-EE81DE33E6A2}"/>
    <cellStyle name="Currency 2 2 2 2 2 2 3 3 2 2" xfId="2683" xr:uid="{7E4D4763-7FF4-45D3-B13D-BEDE4C61255F}"/>
    <cellStyle name="Currency 2 2 2 2 2 2 3 3 3" xfId="1979" xr:uid="{17860B2A-CFE5-4E1B-BBE3-CCB2C63BD9C0}"/>
    <cellStyle name="Currency 2 2 2 2 2 2 3 4" xfId="923" xr:uid="{E679ADF3-EA3E-42C4-BC17-4009F48A2836}"/>
    <cellStyle name="Currency 2 2 2 2 2 2 3 4 2" xfId="2331" xr:uid="{33F07CA3-2208-4612-923C-C1F4BFA44946}"/>
    <cellStyle name="Currency 2 2 2 2 2 2 3 5" xfId="1627" xr:uid="{1C95191D-6852-4672-ABA0-2DEBC29247A6}"/>
    <cellStyle name="Currency 2 2 2 2 2 2 4" xfId="307" xr:uid="{6407AA6A-6B20-40DA-9EEC-A69DD774F48A}"/>
    <cellStyle name="Currency 2 2 2 2 2 2 4 2" xfId="659" xr:uid="{C1075DDB-BAC8-40BB-9752-DC11CC4CF128}"/>
    <cellStyle name="Currency 2 2 2 2 2 2 4 2 2" xfId="1363" xr:uid="{81A5B7FF-9313-478A-9D47-8BA443570C54}"/>
    <cellStyle name="Currency 2 2 2 2 2 2 4 2 2 2" xfId="2771" xr:uid="{1C6B4C0B-1F08-4E00-A2E9-5393A14FBFFD}"/>
    <cellStyle name="Currency 2 2 2 2 2 2 4 2 3" xfId="2067" xr:uid="{A7F62AF9-5852-4A6A-83F0-151751D0D2FE}"/>
    <cellStyle name="Currency 2 2 2 2 2 2 4 3" xfId="1011" xr:uid="{4345BAF2-AE11-4AE3-A946-EA22CF6AC413}"/>
    <cellStyle name="Currency 2 2 2 2 2 2 4 3 2" xfId="2419" xr:uid="{16A31F67-A6E5-4FBC-ADCA-487A9800BC3D}"/>
    <cellStyle name="Currency 2 2 2 2 2 2 4 4" xfId="1715" xr:uid="{4382F85F-FAB3-4642-8B91-5334ED757DB4}"/>
    <cellStyle name="Currency 2 2 2 2 2 2 5" xfId="483" xr:uid="{858FD564-DF90-456D-B2A9-94F1D0880A0F}"/>
    <cellStyle name="Currency 2 2 2 2 2 2 5 2" xfId="1187" xr:uid="{1689EE54-FAE3-4525-B59F-ECAAF09D91D8}"/>
    <cellStyle name="Currency 2 2 2 2 2 2 5 2 2" xfId="2595" xr:uid="{8FF4BBF6-248B-4CDE-A1FB-2B2501BB8156}"/>
    <cellStyle name="Currency 2 2 2 2 2 2 5 3" xfId="1891" xr:uid="{A4FD1CB1-0244-4432-9FFA-E8C8E0FCBAA5}"/>
    <cellStyle name="Currency 2 2 2 2 2 2 6" xfId="835" xr:uid="{DF0CBF1A-C7A3-4DBE-99D4-18E7016DE20C}"/>
    <cellStyle name="Currency 2 2 2 2 2 2 6 2" xfId="2243" xr:uid="{C2F9A86A-9A2E-41C0-ADC2-611C1CB64047}"/>
    <cellStyle name="Currency 2 2 2 2 2 2 7" xfId="1539" xr:uid="{9EF981C6-190A-46B5-AD58-BF78628BF622}"/>
    <cellStyle name="Currency 2 2 2 2 2 3" xfId="152" xr:uid="{765739E4-21C5-4D08-962B-A929D2CC092E}"/>
    <cellStyle name="Currency 2 2 2 2 2 3 2" xfId="240" xr:uid="{542BD7C6-D605-43DA-A823-FD65C871FE21}"/>
    <cellStyle name="Currency 2 2 2 2 2 3 2 2" xfId="416" xr:uid="{1CC5428E-4D89-43F0-8FDE-24B45D93E8E4}"/>
    <cellStyle name="Currency 2 2 2 2 2 3 2 2 2" xfId="768" xr:uid="{7056BF65-F231-44B7-AD33-8B8FFD8DFF71}"/>
    <cellStyle name="Currency 2 2 2 2 2 3 2 2 2 2" xfId="1472" xr:uid="{1C7059C1-921A-421B-8DE0-B8E949855043}"/>
    <cellStyle name="Currency 2 2 2 2 2 3 2 2 2 2 2" xfId="2880" xr:uid="{6759C295-D9DB-4A30-AF27-476828DDB9C6}"/>
    <cellStyle name="Currency 2 2 2 2 2 3 2 2 2 3" xfId="2176" xr:uid="{1358CFE0-9AD6-4A5A-921E-8DC326A9C6D4}"/>
    <cellStyle name="Currency 2 2 2 2 2 3 2 2 3" xfId="1120" xr:uid="{B5B9C41C-A9B5-4F1D-9792-8E9501A5F37E}"/>
    <cellStyle name="Currency 2 2 2 2 2 3 2 2 3 2" xfId="2528" xr:uid="{498C7C38-2AF4-487B-A255-0BC32D0A9799}"/>
    <cellStyle name="Currency 2 2 2 2 2 3 2 2 4" xfId="1824" xr:uid="{F5768AE4-46EC-46B3-BEB2-6E963A5927FF}"/>
    <cellStyle name="Currency 2 2 2 2 2 3 2 3" xfId="592" xr:uid="{F64EB0AD-8704-4CEE-A1B8-271754504DA4}"/>
    <cellStyle name="Currency 2 2 2 2 2 3 2 3 2" xfId="1296" xr:uid="{1BCBD49F-6E09-4721-B41E-949EE41854D8}"/>
    <cellStyle name="Currency 2 2 2 2 2 3 2 3 2 2" xfId="2704" xr:uid="{DC03AB66-F160-452A-A020-1FE4D1A26413}"/>
    <cellStyle name="Currency 2 2 2 2 2 3 2 3 3" xfId="2000" xr:uid="{5D04E2DA-65F3-49DD-88F1-DF6BBE5F905C}"/>
    <cellStyle name="Currency 2 2 2 2 2 3 2 4" xfId="944" xr:uid="{DE899BE4-30B6-4F78-820F-1CC3D5E7AA2F}"/>
    <cellStyle name="Currency 2 2 2 2 2 3 2 4 2" xfId="2352" xr:uid="{73252EA2-1C86-469A-A72D-4E98AE68DD39}"/>
    <cellStyle name="Currency 2 2 2 2 2 3 2 5" xfId="1648" xr:uid="{17DE712A-4ED2-46C0-8BA2-D9FC7EA38B65}"/>
    <cellStyle name="Currency 2 2 2 2 2 3 3" xfId="328" xr:uid="{74A3EF52-534A-487B-AC02-EB6E3718261C}"/>
    <cellStyle name="Currency 2 2 2 2 2 3 3 2" xfId="680" xr:uid="{3C07900F-5C9A-4A11-8529-DB3F9CB36AC4}"/>
    <cellStyle name="Currency 2 2 2 2 2 3 3 2 2" xfId="1384" xr:uid="{E266367C-550D-4B0F-A146-CB874E619A65}"/>
    <cellStyle name="Currency 2 2 2 2 2 3 3 2 2 2" xfId="2792" xr:uid="{B4521D9B-0025-4A70-BF0F-C4BFF45EC5A0}"/>
    <cellStyle name="Currency 2 2 2 2 2 3 3 2 3" xfId="2088" xr:uid="{1FAAF997-88BA-4D71-A2FE-5033350D83C5}"/>
    <cellStyle name="Currency 2 2 2 2 2 3 3 3" xfId="1032" xr:uid="{07DF2E74-9CEE-441C-AECA-61038E6CF389}"/>
    <cellStyle name="Currency 2 2 2 2 2 3 3 3 2" xfId="2440" xr:uid="{20D6FF72-2E2E-4CDC-A9F8-0824A553F9B4}"/>
    <cellStyle name="Currency 2 2 2 2 2 3 3 4" xfId="1736" xr:uid="{CB2B204B-4ED7-4E19-A5F4-A7994D4FEDF0}"/>
    <cellStyle name="Currency 2 2 2 2 2 3 4" xfId="504" xr:uid="{5188FF17-A9EB-48AB-928D-48E56EF4CAD2}"/>
    <cellStyle name="Currency 2 2 2 2 2 3 4 2" xfId="1208" xr:uid="{13C57D9B-7ABB-471B-8C13-6B282A8B8097}"/>
    <cellStyle name="Currency 2 2 2 2 2 3 4 2 2" xfId="2616" xr:uid="{C26C3D39-4894-4AD0-8F6E-F948888A46C1}"/>
    <cellStyle name="Currency 2 2 2 2 2 3 4 3" xfId="1912" xr:uid="{6A15A177-9732-4096-AA45-B58DA53A33DF}"/>
    <cellStyle name="Currency 2 2 2 2 2 3 5" xfId="856" xr:uid="{CF2A11A1-E4F2-4AD0-A41F-3D86E04F65FE}"/>
    <cellStyle name="Currency 2 2 2 2 2 3 5 2" xfId="2264" xr:uid="{F9A1856D-C148-4B94-AB21-15DEEEE4EF68}"/>
    <cellStyle name="Currency 2 2 2 2 2 3 6" xfId="1560" xr:uid="{F3ED6182-0D4C-4E90-BA56-DDE18B691DC0}"/>
    <cellStyle name="Currency 2 2 2 2 2 4" xfId="196" xr:uid="{1020D9D3-6FC4-4A8E-A2B5-AA52072E8AF3}"/>
    <cellStyle name="Currency 2 2 2 2 2 4 2" xfId="372" xr:uid="{776627A2-8E1C-4C06-8B77-7685383F7FE9}"/>
    <cellStyle name="Currency 2 2 2 2 2 4 2 2" xfId="724" xr:uid="{429D1071-F970-4340-A291-2F2B72A735E6}"/>
    <cellStyle name="Currency 2 2 2 2 2 4 2 2 2" xfId="1428" xr:uid="{6C2C1EFC-BA9C-459D-A731-2BE67F4B5494}"/>
    <cellStyle name="Currency 2 2 2 2 2 4 2 2 2 2" xfId="2836" xr:uid="{05B73BAA-FBD2-49DD-AE35-CF03DA469416}"/>
    <cellStyle name="Currency 2 2 2 2 2 4 2 2 3" xfId="2132" xr:uid="{30C3C8FD-B962-4D11-B50D-89BE130DBCC6}"/>
    <cellStyle name="Currency 2 2 2 2 2 4 2 3" xfId="1076" xr:uid="{CBE15616-2BCC-44D5-AA75-B1131902AD51}"/>
    <cellStyle name="Currency 2 2 2 2 2 4 2 3 2" xfId="2484" xr:uid="{11797DF0-ABE3-46DC-82A1-BF3360B284BB}"/>
    <cellStyle name="Currency 2 2 2 2 2 4 2 4" xfId="1780" xr:uid="{7AEC1BDF-948B-4339-BF63-C37F34BFD6B3}"/>
    <cellStyle name="Currency 2 2 2 2 2 4 3" xfId="548" xr:uid="{F89B282A-A69E-49A4-BF13-C253B7185BE4}"/>
    <cellStyle name="Currency 2 2 2 2 2 4 3 2" xfId="1252" xr:uid="{A6A68FFD-6FB6-4577-B9E9-81282BC9F9EE}"/>
    <cellStyle name="Currency 2 2 2 2 2 4 3 2 2" xfId="2660" xr:uid="{FA149E3C-855C-45BC-968A-E2D5DF3B4A98}"/>
    <cellStyle name="Currency 2 2 2 2 2 4 3 3" xfId="1956" xr:uid="{676D2873-5A0A-4C44-9C98-F7712A277E5D}"/>
    <cellStyle name="Currency 2 2 2 2 2 4 4" xfId="900" xr:uid="{290DDEC2-675B-4BF6-B565-548FDBE12E35}"/>
    <cellStyle name="Currency 2 2 2 2 2 4 4 2" xfId="2308" xr:uid="{7B46CE92-1401-48AD-99F2-52CDBA63A4FD}"/>
    <cellStyle name="Currency 2 2 2 2 2 4 5" xfId="1604" xr:uid="{7163D9C8-B144-4D28-860C-ECE4B96A611D}"/>
    <cellStyle name="Currency 2 2 2 2 2 5" xfId="284" xr:uid="{71002B18-0D8B-450F-93B5-2F1CCD87202C}"/>
    <cellStyle name="Currency 2 2 2 2 2 5 2" xfId="636" xr:uid="{C64765B1-4F65-4DEB-B65C-BF584D9C165B}"/>
    <cellStyle name="Currency 2 2 2 2 2 5 2 2" xfId="1340" xr:uid="{4186FEF3-DFD5-4CCB-B2C2-2974F1BDCFC2}"/>
    <cellStyle name="Currency 2 2 2 2 2 5 2 2 2" xfId="2748" xr:uid="{A928C052-565C-41AC-8E3F-032569D2DD7C}"/>
    <cellStyle name="Currency 2 2 2 2 2 5 2 3" xfId="2044" xr:uid="{F324F35C-CA92-41D0-ACFD-668607BC7479}"/>
    <cellStyle name="Currency 2 2 2 2 2 5 3" xfId="988" xr:uid="{11571074-7258-4CF5-B4C9-7F6B7377F340}"/>
    <cellStyle name="Currency 2 2 2 2 2 5 3 2" xfId="2396" xr:uid="{0EFE3EFC-B666-44B9-AE34-0CF5E9A754CD}"/>
    <cellStyle name="Currency 2 2 2 2 2 5 4" xfId="1692" xr:uid="{794FFF32-0D82-45DD-BB7C-5D06323289AA}"/>
    <cellStyle name="Currency 2 2 2 2 2 6" xfId="460" xr:uid="{760AF77E-AC48-4776-99B7-FB19E3ACD368}"/>
    <cellStyle name="Currency 2 2 2 2 2 6 2" xfId="1164" xr:uid="{F9959813-8A9D-4B6C-8503-C5C5CF7BAC36}"/>
    <cellStyle name="Currency 2 2 2 2 2 6 2 2" xfId="2572" xr:uid="{0691811A-ABB3-4CBD-A5BC-94AF3EC8A0B4}"/>
    <cellStyle name="Currency 2 2 2 2 2 6 3" xfId="1868" xr:uid="{5619BDD2-5D03-4D0C-B5EB-6693F162791D}"/>
    <cellStyle name="Currency 2 2 2 2 2 7" xfId="812" xr:uid="{2B74AE30-0CB4-40B3-A8C6-52E55E552A11}"/>
    <cellStyle name="Currency 2 2 2 2 2 7 2" xfId="2220" xr:uid="{B2B72049-43BF-4B72-87E1-3BF4B70ED366}"/>
    <cellStyle name="Currency 2 2 2 2 2 8" xfId="1516" xr:uid="{001D4000-2925-4705-85D1-81C3F8EC4727}"/>
    <cellStyle name="Currency 2 2 2 2 3" xfId="117" xr:uid="{78EB39FC-DB99-482B-AF91-B5D6E12CF274}"/>
    <cellStyle name="Currency 2 2 2 2 3 2" xfId="163" xr:uid="{44E6B38A-692C-4755-9EAC-2420F8780F25}"/>
    <cellStyle name="Currency 2 2 2 2 3 2 2" xfId="251" xr:uid="{23C3A344-687C-4822-9DE0-894F92CD8A1E}"/>
    <cellStyle name="Currency 2 2 2 2 3 2 2 2" xfId="427" xr:uid="{879235D9-E629-432E-8E03-3240EEA6A2E2}"/>
    <cellStyle name="Currency 2 2 2 2 3 2 2 2 2" xfId="779" xr:uid="{34618FF7-8F35-43FB-A8E3-83C12E50C6D7}"/>
    <cellStyle name="Currency 2 2 2 2 3 2 2 2 2 2" xfId="1483" xr:uid="{59741679-4CDD-4D33-8050-320EE063DE9B}"/>
    <cellStyle name="Currency 2 2 2 2 3 2 2 2 2 2 2" xfId="2891" xr:uid="{986814B5-80D7-43F7-A4B4-D81AA640C57A}"/>
    <cellStyle name="Currency 2 2 2 2 3 2 2 2 2 3" xfId="2187" xr:uid="{6ADC0F13-F8FC-48E6-91C9-70A7942978FA}"/>
    <cellStyle name="Currency 2 2 2 2 3 2 2 2 3" xfId="1131" xr:uid="{A010DD4D-7D16-4528-983B-754C42F8E7B8}"/>
    <cellStyle name="Currency 2 2 2 2 3 2 2 2 3 2" xfId="2539" xr:uid="{197969A0-6020-48A3-A4D5-593897F4F0AF}"/>
    <cellStyle name="Currency 2 2 2 2 3 2 2 2 4" xfId="1835" xr:uid="{01958737-A22E-4857-9DA6-F3E95E92DB02}"/>
    <cellStyle name="Currency 2 2 2 2 3 2 2 3" xfId="603" xr:uid="{BF68009B-7656-497F-9DBE-5130DDAECE87}"/>
    <cellStyle name="Currency 2 2 2 2 3 2 2 3 2" xfId="1307" xr:uid="{0F765BC6-666D-42F0-A44F-CCA0C212E54E}"/>
    <cellStyle name="Currency 2 2 2 2 3 2 2 3 2 2" xfId="2715" xr:uid="{4C99D1C0-D131-4D6B-8F74-8BEDEE277AA2}"/>
    <cellStyle name="Currency 2 2 2 2 3 2 2 3 3" xfId="2011" xr:uid="{125FB53C-138F-4085-88C7-5AE8E99A9579}"/>
    <cellStyle name="Currency 2 2 2 2 3 2 2 4" xfId="955" xr:uid="{7BD7B280-E21C-4907-BFE1-AF777B7266A7}"/>
    <cellStyle name="Currency 2 2 2 2 3 2 2 4 2" xfId="2363" xr:uid="{8D4A7B62-4644-4D9E-9E05-E8DDBC8CA499}"/>
    <cellStyle name="Currency 2 2 2 2 3 2 2 5" xfId="1659" xr:uid="{C7B66216-AFB1-4329-BC25-B30F4490ED80}"/>
    <cellStyle name="Currency 2 2 2 2 3 2 3" xfId="339" xr:uid="{45A04F04-4A38-4480-B52D-A374339BB95F}"/>
    <cellStyle name="Currency 2 2 2 2 3 2 3 2" xfId="691" xr:uid="{0F78B4BA-18D9-43B5-9329-972A7F6361A3}"/>
    <cellStyle name="Currency 2 2 2 2 3 2 3 2 2" xfId="1395" xr:uid="{B2CFA9DE-C639-48DA-9A0B-3B46BF3B4AEA}"/>
    <cellStyle name="Currency 2 2 2 2 3 2 3 2 2 2" xfId="2803" xr:uid="{69359A5B-6091-4EA5-901B-91CECFBEE154}"/>
    <cellStyle name="Currency 2 2 2 2 3 2 3 2 3" xfId="2099" xr:uid="{DB164649-23FB-417B-B1D6-8EF85538CA56}"/>
    <cellStyle name="Currency 2 2 2 2 3 2 3 3" xfId="1043" xr:uid="{11AEF604-2F4B-4BE0-91CC-FB700E54F936}"/>
    <cellStyle name="Currency 2 2 2 2 3 2 3 3 2" xfId="2451" xr:uid="{5A190F05-7C19-4671-AB5E-5DEB7CD5C2AD}"/>
    <cellStyle name="Currency 2 2 2 2 3 2 3 4" xfId="1747" xr:uid="{8F5DE108-3506-4A5E-8051-68C4E2F6A5DC}"/>
    <cellStyle name="Currency 2 2 2 2 3 2 4" xfId="515" xr:uid="{45E7796B-E29F-4664-AE9E-65F4E340193B}"/>
    <cellStyle name="Currency 2 2 2 2 3 2 4 2" xfId="1219" xr:uid="{4299A6B7-6719-4F99-A9FA-9CB13965E59A}"/>
    <cellStyle name="Currency 2 2 2 2 3 2 4 2 2" xfId="2627" xr:uid="{148CE9DA-E608-4A42-9456-47EDA5EFA55E}"/>
    <cellStyle name="Currency 2 2 2 2 3 2 4 3" xfId="1923" xr:uid="{E42B7E38-6628-46E6-94E9-A3021BB21530}"/>
    <cellStyle name="Currency 2 2 2 2 3 2 5" xfId="867" xr:uid="{6F383080-D3FC-400B-8B6F-74B0BFFC4B75}"/>
    <cellStyle name="Currency 2 2 2 2 3 2 5 2" xfId="2275" xr:uid="{CB1DE341-C311-4B1A-9C2F-A71618C8741D}"/>
    <cellStyle name="Currency 2 2 2 2 3 2 6" xfId="1571" xr:uid="{1C780978-605F-47C2-9947-57FC000FB47F}"/>
    <cellStyle name="Currency 2 2 2 2 3 3" xfId="207" xr:uid="{19C4843E-4B2E-41C8-8D07-650225903672}"/>
    <cellStyle name="Currency 2 2 2 2 3 3 2" xfId="383" xr:uid="{D310B164-CA62-49DF-9FA9-7CA44E09AAB5}"/>
    <cellStyle name="Currency 2 2 2 2 3 3 2 2" xfId="735" xr:uid="{B15F4DA4-0EFC-4D6B-BB43-6C74B7F8EF24}"/>
    <cellStyle name="Currency 2 2 2 2 3 3 2 2 2" xfId="1439" xr:uid="{CA816CA5-CCAE-45B7-86B1-FA2B20421C9A}"/>
    <cellStyle name="Currency 2 2 2 2 3 3 2 2 2 2" xfId="2847" xr:uid="{AD89228D-1FA7-43D2-A0E2-03B6FAADA574}"/>
    <cellStyle name="Currency 2 2 2 2 3 3 2 2 3" xfId="2143" xr:uid="{23AE464E-053A-4986-8277-F41A3A38CD51}"/>
    <cellStyle name="Currency 2 2 2 2 3 3 2 3" xfId="1087" xr:uid="{3971F754-2B4E-43BE-A1AD-186DACEBFC40}"/>
    <cellStyle name="Currency 2 2 2 2 3 3 2 3 2" xfId="2495" xr:uid="{4383A48E-CC74-459C-AF15-76107F143F0A}"/>
    <cellStyle name="Currency 2 2 2 2 3 3 2 4" xfId="1791" xr:uid="{CF820C0D-D8EB-404D-A0CF-890CD084DC65}"/>
    <cellStyle name="Currency 2 2 2 2 3 3 3" xfId="559" xr:uid="{561FFCFE-FC5F-47F6-A34C-1DE54A222B19}"/>
    <cellStyle name="Currency 2 2 2 2 3 3 3 2" xfId="1263" xr:uid="{1514D5ED-786F-46C8-9FB2-F6CF079F1981}"/>
    <cellStyle name="Currency 2 2 2 2 3 3 3 2 2" xfId="2671" xr:uid="{AC09C470-6C35-4DC6-8BC8-58B06A8A54E0}"/>
    <cellStyle name="Currency 2 2 2 2 3 3 3 3" xfId="1967" xr:uid="{54D99D7F-126F-46D3-8D11-5B92FD2880EE}"/>
    <cellStyle name="Currency 2 2 2 2 3 3 4" xfId="911" xr:uid="{FC44A4D6-324F-4C48-9474-18E9FB4485E3}"/>
    <cellStyle name="Currency 2 2 2 2 3 3 4 2" xfId="2319" xr:uid="{08D632DE-DF8B-49CC-BA8F-2F32685B6DAE}"/>
    <cellStyle name="Currency 2 2 2 2 3 3 5" xfId="1615" xr:uid="{858B6C11-6915-4C93-B2D4-FF5F187110C9}"/>
    <cellStyle name="Currency 2 2 2 2 3 4" xfId="295" xr:uid="{1AEA6E07-00E8-4AA8-AA09-A8666D263A57}"/>
    <cellStyle name="Currency 2 2 2 2 3 4 2" xfId="647" xr:uid="{FA16DE1E-2D6D-40E2-B239-5913FFA56F97}"/>
    <cellStyle name="Currency 2 2 2 2 3 4 2 2" xfId="1351" xr:uid="{1525A357-EED8-419B-8F7E-E9344EBFA571}"/>
    <cellStyle name="Currency 2 2 2 2 3 4 2 2 2" xfId="2759" xr:uid="{FE1C4E45-BB83-4975-BFDC-2747A0BA521F}"/>
    <cellStyle name="Currency 2 2 2 2 3 4 2 3" xfId="2055" xr:uid="{1E06C0F2-5061-4DCA-BC4E-0AF60F99AADE}"/>
    <cellStyle name="Currency 2 2 2 2 3 4 3" xfId="999" xr:uid="{36986627-2F80-46A2-AE44-EB141DC16B04}"/>
    <cellStyle name="Currency 2 2 2 2 3 4 3 2" xfId="2407" xr:uid="{088C4460-4A60-419A-B1DC-F1E754B82518}"/>
    <cellStyle name="Currency 2 2 2 2 3 4 4" xfId="1703" xr:uid="{53BBAE1F-1DDF-4718-BB38-61BDB0694546}"/>
    <cellStyle name="Currency 2 2 2 2 3 5" xfId="471" xr:uid="{20B8E568-B595-49E2-AC84-6BD2034D014F}"/>
    <cellStyle name="Currency 2 2 2 2 3 5 2" xfId="1175" xr:uid="{638666A6-E8F5-445A-A815-53383A5A3E3A}"/>
    <cellStyle name="Currency 2 2 2 2 3 5 2 2" xfId="2583" xr:uid="{04A53690-9723-4938-9564-5ACE57B4A542}"/>
    <cellStyle name="Currency 2 2 2 2 3 5 3" xfId="1879" xr:uid="{7D6D1DFF-0660-4B47-A5BD-D46347F9CA1F}"/>
    <cellStyle name="Currency 2 2 2 2 3 6" xfId="823" xr:uid="{FCEE97B7-BBF7-44B1-869A-4D6D40DC7E4D}"/>
    <cellStyle name="Currency 2 2 2 2 3 6 2" xfId="2231" xr:uid="{7DD48472-240B-46DE-8F41-9A792ED7DE69}"/>
    <cellStyle name="Currency 2 2 2 2 3 7" xfId="1527" xr:uid="{903C09E9-F85E-44EE-ABBF-88B2913409B6}"/>
    <cellStyle name="Currency 2 2 2 2 4" xfId="144" xr:uid="{B44A9AF3-93BD-4E97-9C3E-640F7B762198}"/>
    <cellStyle name="Currency 2 2 2 2 4 2" xfId="232" xr:uid="{F25968B0-DEA9-48D7-9DA7-E6788C9F3BE4}"/>
    <cellStyle name="Currency 2 2 2 2 4 2 2" xfId="408" xr:uid="{9B868D96-4F4D-426C-BDA5-432407F63C9E}"/>
    <cellStyle name="Currency 2 2 2 2 4 2 2 2" xfId="760" xr:uid="{912CB84C-E72D-4C57-AAF8-D27E0B66A6B9}"/>
    <cellStyle name="Currency 2 2 2 2 4 2 2 2 2" xfId="1464" xr:uid="{BF8117F7-9633-47D1-A045-CFAA093BD5A3}"/>
    <cellStyle name="Currency 2 2 2 2 4 2 2 2 2 2" xfId="2872" xr:uid="{A337900D-96BD-428B-9826-20C81A0130EB}"/>
    <cellStyle name="Currency 2 2 2 2 4 2 2 2 3" xfId="2168" xr:uid="{AF853C71-9BE4-4F95-889F-0A0CF8F60608}"/>
    <cellStyle name="Currency 2 2 2 2 4 2 2 3" xfId="1112" xr:uid="{C3F932BA-4625-4925-8C27-16AEBCA5B7A9}"/>
    <cellStyle name="Currency 2 2 2 2 4 2 2 3 2" xfId="2520" xr:uid="{4EE92531-AB7A-4B2D-841C-40D576193828}"/>
    <cellStyle name="Currency 2 2 2 2 4 2 2 4" xfId="1816" xr:uid="{473AEFA6-5DD2-4442-BAA4-D862BB1CF4B3}"/>
    <cellStyle name="Currency 2 2 2 2 4 2 3" xfId="584" xr:uid="{B474D3FF-C583-4474-840C-7979555452D4}"/>
    <cellStyle name="Currency 2 2 2 2 4 2 3 2" xfId="1288" xr:uid="{95E1CB90-D9BB-4776-891D-7645EA769C2E}"/>
    <cellStyle name="Currency 2 2 2 2 4 2 3 2 2" xfId="2696" xr:uid="{7EC4A729-666B-4585-B089-92000EF188A3}"/>
    <cellStyle name="Currency 2 2 2 2 4 2 3 3" xfId="1992" xr:uid="{BEAA9345-6C75-4489-AE54-DF776FDC87A1}"/>
    <cellStyle name="Currency 2 2 2 2 4 2 4" xfId="936" xr:uid="{913F1769-99A3-4E17-8FC4-6AA3ED1DED69}"/>
    <cellStyle name="Currency 2 2 2 2 4 2 4 2" xfId="2344" xr:uid="{3784F24D-EEB8-4848-A7D8-4CEB54E59335}"/>
    <cellStyle name="Currency 2 2 2 2 4 2 5" xfId="1640" xr:uid="{F29932A0-5C6A-4367-A69B-C75E3F41E380}"/>
    <cellStyle name="Currency 2 2 2 2 4 3" xfId="320" xr:uid="{A9F58B94-4069-490E-83A4-148DD567D490}"/>
    <cellStyle name="Currency 2 2 2 2 4 3 2" xfId="672" xr:uid="{B6B671C9-6DA6-4D61-A7A2-6AF6B07A645F}"/>
    <cellStyle name="Currency 2 2 2 2 4 3 2 2" xfId="1376" xr:uid="{0D45CB7A-1FDF-474E-B5D9-115E6033846B}"/>
    <cellStyle name="Currency 2 2 2 2 4 3 2 2 2" xfId="2784" xr:uid="{7B2A90D3-2F2F-49CC-8632-C73205192FEE}"/>
    <cellStyle name="Currency 2 2 2 2 4 3 2 3" xfId="2080" xr:uid="{751C3020-00E8-42B7-B582-7CF54A9D3AE5}"/>
    <cellStyle name="Currency 2 2 2 2 4 3 3" xfId="1024" xr:uid="{73AEB288-3109-410C-9079-6F321B468216}"/>
    <cellStyle name="Currency 2 2 2 2 4 3 3 2" xfId="2432" xr:uid="{4A3BD005-979A-41CA-B400-1F4ACFAABB1F}"/>
    <cellStyle name="Currency 2 2 2 2 4 3 4" xfId="1728" xr:uid="{1B21F8E6-A947-4FA9-9D7D-393142BCB001}"/>
    <cellStyle name="Currency 2 2 2 2 4 4" xfId="496" xr:uid="{9C809947-BBF0-495B-8038-A9F4B43023D8}"/>
    <cellStyle name="Currency 2 2 2 2 4 4 2" xfId="1200" xr:uid="{1FE1086B-5B6F-4937-840D-73A3690A073C}"/>
    <cellStyle name="Currency 2 2 2 2 4 4 2 2" xfId="2608" xr:uid="{985AC1E0-7043-4D11-9A84-FC3EBC0E6EED}"/>
    <cellStyle name="Currency 2 2 2 2 4 4 3" xfId="1904" xr:uid="{25669257-0F62-4510-B9F4-001C9167EC06}"/>
    <cellStyle name="Currency 2 2 2 2 4 5" xfId="848" xr:uid="{6F31C12D-74ED-48B2-A6C2-CC6268BBA61F}"/>
    <cellStyle name="Currency 2 2 2 2 4 5 2" xfId="2256" xr:uid="{C7A0C9B6-9D29-47FC-9309-CB0C09D98424}"/>
    <cellStyle name="Currency 2 2 2 2 4 6" xfId="1552" xr:uid="{744E85A1-D3B9-48D6-88DE-CB3E6BA949C4}"/>
    <cellStyle name="Currency 2 2 2 2 5" xfId="188" xr:uid="{FFD2547C-D513-4D34-9213-83708B1E1F0F}"/>
    <cellStyle name="Currency 2 2 2 2 5 2" xfId="364" xr:uid="{4096844D-97F3-475D-BC9B-384556B2D665}"/>
    <cellStyle name="Currency 2 2 2 2 5 2 2" xfId="716" xr:uid="{0A8A6EFC-0CBE-4408-977C-3E68CB5BC179}"/>
    <cellStyle name="Currency 2 2 2 2 5 2 2 2" xfId="1420" xr:uid="{30B6F961-8466-41A9-A29F-E0F7A4617193}"/>
    <cellStyle name="Currency 2 2 2 2 5 2 2 2 2" xfId="2828" xr:uid="{5B13008A-1F47-464B-8E6E-2FBCC5697290}"/>
    <cellStyle name="Currency 2 2 2 2 5 2 2 3" xfId="2124" xr:uid="{664A8D68-282A-4FA5-B23C-A3BDB2283841}"/>
    <cellStyle name="Currency 2 2 2 2 5 2 3" xfId="1068" xr:uid="{616E8810-8E6D-4204-A1AA-C473994DCE77}"/>
    <cellStyle name="Currency 2 2 2 2 5 2 3 2" xfId="2476" xr:uid="{D3604F98-52C1-4AC8-8F9F-C6D762343A7A}"/>
    <cellStyle name="Currency 2 2 2 2 5 2 4" xfId="1772" xr:uid="{0E006EC2-D787-4E82-803B-E7A7E725BC3B}"/>
    <cellStyle name="Currency 2 2 2 2 5 3" xfId="540" xr:uid="{927E2285-5D9E-43C8-86C9-1386DAEE8E18}"/>
    <cellStyle name="Currency 2 2 2 2 5 3 2" xfId="1244" xr:uid="{AA43409B-61B9-4659-957C-4BC2FB305B82}"/>
    <cellStyle name="Currency 2 2 2 2 5 3 2 2" xfId="2652" xr:uid="{8AD2B795-EE6C-4279-BF50-0EF5F9425734}"/>
    <cellStyle name="Currency 2 2 2 2 5 3 3" xfId="1948" xr:uid="{105C7595-0A84-49AF-ADA8-13875D376130}"/>
    <cellStyle name="Currency 2 2 2 2 5 4" xfId="892" xr:uid="{7FDC78C7-F7B1-4FA9-AB06-E859D71E5922}"/>
    <cellStyle name="Currency 2 2 2 2 5 4 2" xfId="2300" xr:uid="{4D17F1FE-1772-4EEC-A374-39DC006673B6}"/>
    <cellStyle name="Currency 2 2 2 2 5 5" xfId="1596" xr:uid="{B2EA5D9D-8B33-4B86-94F5-B61A7FC3F56A}"/>
    <cellStyle name="Currency 2 2 2 2 6" xfId="276" xr:uid="{7FF1FD28-0B42-4834-BA42-06995B7CBC98}"/>
    <cellStyle name="Currency 2 2 2 2 6 2" xfId="628" xr:uid="{47AE2826-A874-4AF8-8833-F8F60CA0EF48}"/>
    <cellStyle name="Currency 2 2 2 2 6 2 2" xfId="1332" xr:uid="{B8637F08-C8D1-46CD-9ABE-DB7F24A551B4}"/>
    <cellStyle name="Currency 2 2 2 2 6 2 2 2" xfId="2740" xr:uid="{4A3FCD59-A3C8-444D-9363-FEB6A229F000}"/>
    <cellStyle name="Currency 2 2 2 2 6 2 3" xfId="2036" xr:uid="{E8CFF6A9-FC0F-4163-8B92-273363636C72}"/>
    <cellStyle name="Currency 2 2 2 2 6 3" xfId="980" xr:uid="{AACA5D6E-21A4-4271-89DF-CD3079C6241E}"/>
    <cellStyle name="Currency 2 2 2 2 6 3 2" xfId="2388" xr:uid="{3255E3F3-9616-495E-A5D4-D0268AC8B79D}"/>
    <cellStyle name="Currency 2 2 2 2 6 4" xfId="1684" xr:uid="{532E4E40-0F95-4B05-BF3D-D1F6092CDA68}"/>
    <cellStyle name="Currency 2 2 2 2 7" xfId="452" xr:uid="{2171A1E0-1912-4FF9-94F3-2F18DB208300}"/>
    <cellStyle name="Currency 2 2 2 2 7 2" xfId="1156" xr:uid="{DC23DD06-0B50-4DC2-9363-B3E6A290CD3A}"/>
    <cellStyle name="Currency 2 2 2 2 7 2 2" xfId="2564" xr:uid="{C1CDB920-00FA-498A-9E87-350945179609}"/>
    <cellStyle name="Currency 2 2 2 2 7 3" xfId="1860" xr:uid="{844BD685-6CEF-44DE-8A67-3216923F38D7}"/>
    <cellStyle name="Currency 2 2 2 2 8" xfId="804" xr:uid="{7651D539-ED9C-4DAB-A4CE-4A68767DF6B5}"/>
    <cellStyle name="Currency 2 2 2 2 8 2" xfId="2212" xr:uid="{0A625601-E32E-4D9B-84EF-6F1EB5AE1AB8}"/>
    <cellStyle name="Currency 2 2 2 2 9" xfId="1508" xr:uid="{5FBF219A-FAA0-4F7D-B210-3DD546879A8A}"/>
    <cellStyle name="Currency 2 2 2 3" xfId="86" xr:uid="{1DBC64E6-C2D1-45B3-8D7E-47CC38CB62E5}"/>
    <cellStyle name="Currency 2 2 2 3 2" xfId="123" xr:uid="{83E3F0AD-34E0-4B33-AE45-A9855A7A93B9}"/>
    <cellStyle name="Currency 2 2 2 3 2 2" xfId="169" xr:uid="{466449F2-0830-4EBF-B17A-4B19D7FAB565}"/>
    <cellStyle name="Currency 2 2 2 3 2 2 2" xfId="257" xr:uid="{80BEB632-D6E0-4E5E-9C4F-84F1A0CEB7E5}"/>
    <cellStyle name="Currency 2 2 2 3 2 2 2 2" xfId="433" xr:uid="{6A825CE2-3561-457D-A9B3-44EC3A6B3863}"/>
    <cellStyle name="Currency 2 2 2 3 2 2 2 2 2" xfId="785" xr:uid="{1862D25E-B6F9-4296-9243-8001EC552FF9}"/>
    <cellStyle name="Currency 2 2 2 3 2 2 2 2 2 2" xfId="1489" xr:uid="{F56AFF65-8130-4EC5-8F42-A824517C35E2}"/>
    <cellStyle name="Currency 2 2 2 3 2 2 2 2 2 2 2" xfId="2897" xr:uid="{B29BE99D-8A77-4A27-B2BE-E5ECC0B10883}"/>
    <cellStyle name="Currency 2 2 2 3 2 2 2 2 2 3" xfId="2193" xr:uid="{F78A4420-EFE8-4AF9-9B4C-79C1671FA42E}"/>
    <cellStyle name="Currency 2 2 2 3 2 2 2 2 3" xfId="1137" xr:uid="{5A665530-EC26-4C62-B348-BDE431B47A4C}"/>
    <cellStyle name="Currency 2 2 2 3 2 2 2 2 3 2" xfId="2545" xr:uid="{30666CBE-C05C-49B1-B0D8-E32A2B6035E6}"/>
    <cellStyle name="Currency 2 2 2 3 2 2 2 2 4" xfId="1841" xr:uid="{6466BA46-B472-4A91-B37E-3C3DF5A602AC}"/>
    <cellStyle name="Currency 2 2 2 3 2 2 2 3" xfId="609" xr:uid="{AB67BF7E-1E31-4545-B3E3-2C2CDC826319}"/>
    <cellStyle name="Currency 2 2 2 3 2 2 2 3 2" xfId="1313" xr:uid="{8AC661DD-6560-4741-9B8B-5E89F9EECB11}"/>
    <cellStyle name="Currency 2 2 2 3 2 2 2 3 2 2" xfId="2721" xr:uid="{96E6397A-3CF8-4806-A013-70A791FBC71A}"/>
    <cellStyle name="Currency 2 2 2 3 2 2 2 3 3" xfId="2017" xr:uid="{597C4E47-6531-4A3F-A374-E8A61F1CDAB5}"/>
    <cellStyle name="Currency 2 2 2 3 2 2 2 4" xfId="961" xr:uid="{68E05A33-258D-4440-86CA-678566EB5115}"/>
    <cellStyle name="Currency 2 2 2 3 2 2 2 4 2" xfId="2369" xr:uid="{0A0F24AA-9FE0-4EE3-A747-6E4B2EF67380}"/>
    <cellStyle name="Currency 2 2 2 3 2 2 2 5" xfId="1665" xr:uid="{7CC4FF8C-06B9-430D-9607-BD9BF01D3CCC}"/>
    <cellStyle name="Currency 2 2 2 3 2 2 3" xfId="345" xr:uid="{13B88E8C-6302-4810-8695-E866FFD783C1}"/>
    <cellStyle name="Currency 2 2 2 3 2 2 3 2" xfId="697" xr:uid="{5DAA3EC7-C125-4CA2-8E47-60534E311E81}"/>
    <cellStyle name="Currency 2 2 2 3 2 2 3 2 2" xfId="1401" xr:uid="{32CEE372-2B2B-4001-BF26-0A8E8285BFE5}"/>
    <cellStyle name="Currency 2 2 2 3 2 2 3 2 2 2" xfId="2809" xr:uid="{04A5C02A-E91E-41DB-BD00-3A6F62DB1C77}"/>
    <cellStyle name="Currency 2 2 2 3 2 2 3 2 3" xfId="2105" xr:uid="{02779F7A-4456-482F-8799-BD2C76F42A7B}"/>
    <cellStyle name="Currency 2 2 2 3 2 2 3 3" xfId="1049" xr:uid="{4469D209-3FE9-4E48-844C-487090A726ED}"/>
    <cellStyle name="Currency 2 2 2 3 2 2 3 3 2" xfId="2457" xr:uid="{245A197D-F7BD-4DD1-AF8A-C00D48245B7D}"/>
    <cellStyle name="Currency 2 2 2 3 2 2 3 4" xfId="1753" xr:uid="{53F3BCF4-44BE-43E1-A145-097BDDBB4282}"/>
    <cellStyle name="Currency 2 2 2 3 2 2 4" xfId="521" xr:uid="{E55093E0-9FA7-45BE-92E5-9F61A5AB27B0}"/>
    <cellStyle name="Currency 2 2 2 3 2 2 4 2" xfId="1225" xr:uid="{6724A8C8-B659-4702-9A25-530E61A17C94}"/>
    <cellStyle name="Currency 2 2 2 3 2 2 4 2 2" xfId="2633" xr:uid="{6CE3521E-6EB8-4538-B039-8780F67941C5}"/>
    <cellStyle name="Currency 2 2 2 3 2 2 4 3" xfId="1929" xr:uid="{AADFA43B-74FD-4224-BC94-86D6688A8563}"/>
    <cellStyle name="Currency 2 2 2 3 2 2 5" xfId="873" xr:uid="{823388A8-9502-4C4C-A0F4-D30E8471C338}"/>
    <cellStyle name="Currency 2 2 2 3 2 2 5 2" xfId="2281" xr:uid="{0A1477EB-C93B-47BF-AED4-A52B0075E54B}"/>
    <cellStyle name="Currency 2 2 2 3 2 2 6" xfId="1577" xr:uid="{CB87EC79-6C0D-4894-9ECD-58C939B42FFF}"/>
    <cellStyle name="Currency 2 2 2 3 2 3" xfId="213" xr:uid="{08C6ABFD-CD61-400A-A975-F4F7180B1530}"/>
    <cellStyle name="Currency 2 2 2 3 2 3 2" xfId="389" xr:uid="{EEE0B914-DCBC-4CE4-BFBD-391DA3FFC92A}"/>
    <cellStyle name="Currency 2 2 2 3 2 3 2 2" xfId="741" xr:uid="{1046407D-77E5-4899-8CF9-F7FD3D3122D1}"/>
    <cellStyle name="Currency 2 2 2 3 2 3 2 2 2" xfId="1445" xr:uid="{EFCC54A3-FF3F-4395-BED7-B1A5BB6F594B}"/>
    <cellStyle name="Currency 2 2 2 3 2 3 2 2 2 2" xfId="2853" xr:uid="{5454663C-4366-4428-A2EE-9F32389CC7E1}"/>
    <cellStyle name="Currency 2 2 2 3 2 3 2 2 3" xfId="2149" xr:uid="{1AFA338F-3072-45B5-9A8C-66F0CE00147D}"/>
    <cellStyle name="Currency 2 2 2 3 2 3 2 3" xfId="1093" xr:uid="{0A8E2639-27C2-4288-9076-55FA6F6105B2}"/>
    <cellStyle name="Currency 2 2 2 3 2 3 2 3 2" xfId="2501" xr:uid="{C2EF988E-8C3F-4236-86FA-647A0E2633A8}"/>
    <cellStyle name="Currency 2 2 2 3 2 3 2 4" xfId="1797" xr:uid="{1CF41A31-EA71-4D14-99C5-4644A56E1A95}"/>
    <cellStyle name="Currency 2 2 2 3 2 3 3" xfId="565" xr:uid="{F294C5F0-C4FF-48CD-85BB-2D28E2AAE191}"/>
    <cellStyle name="Currency 2 2 2 3 2 3 3 2" xfId="1269" xr:uid="{190F2961-1243-4505-9E0E-DAEDBC380639}"/>
    <cellStyle name="Currency 2 2 2 3 2 3 3 2 2" xfId="2677" xr:uid="{EE26FC5F-8AD4-4F5E-B0BF-08A2C56A33E7}"/>
    <cellStyle name="Currency 2 2 2 3 2 3 3 3" xfId="1973" xr:uid="{DCF6BB33-19D7-40A2-A583-98A84AEAD47F}"/>
    <cellStyle name="Currency 2 2 2 3 2 3 4" xfId="917" xr:uid="{364F45D6-E6FF-4326-86D5-365ADC0BD3F7}"/>
    <cellStyle name="Currency 2 2 2 3 2 3 4 2" xfId="2325" xr:uid="{A8EC2793-1BAA-4C77-B56D-DE612004D016}"/>
    <cellStyle name="Currency 2 2 2 3 2 3 5" xfId="1621" xr:uid="{CDAA181A-A9C2-4B4C-8B79-1BB96C01FAF3}"/>
    <cellStyle name="Currency 2 2 2 3 2 4" xfId="301" xr:uid="{0A35C3F2-3329-4B2B-BD42-94122EFFABE5}"/>
    <cellStyle name="Currency 2 2 2 3 2 4 2" xfId="653" xr:uid="{F02112DE-E278-4DB9-91D2-0B4916513082}"/>
    <cellStyle name="Currency 2 2 2 3 2 4 2 2" xfId="1357" xr:uid="{B0B66A3D-41B4-402D-853C-D39968193AD6}"/>
    <cellStyle name="Currency 2 2 2 3 2 4 2 2 2" xfId="2765" xr:uid="{7F3A54B7-F759-47CA-A34D-7566D6969B13}"/>
    <cellStyle name="Currency 2 2 2 3 2 4 2 3" xfId="2061" xr:uid="{5B17D7FD-3264-4D05-B906-16DDF1E956EF}"/>
    <cellStyle name="Currency 2 2 2 3 2 4 3" xfId="1005" xr:uid="{71449F78-9DD0-4E34-AA50-DF8B032C4870}"/>
    <cellStyle name="Currency 2 2 2 3 2 4 3 2" xfId="2413" xr:uid="{C50C37E2-F1E6-4E0E-B980-74974419E6D3}"/>
    <cellStyle name="Currency 2 2 2 3 2 4 4" xfId="1709" xr:uid="{86D2D866-E801-49CF-B088-BAFBED47EFBF}"/>
    <cellStyle name="Currency 2 2 2 3 2 5" xfId="477" xr:uid="{05D9B921-3759-4E5F-A389-1F221AB52A6C}"/>
    <cellStyle name="Currency 2 2 2 3 2 5 2" xfId="1181" xr:uid="{DBB602D6-989E-4AFE-ADFD-A7CF590865AE}"/>
    <cellStyle name="Currency 2 2 2 3 2 5 2 2" xfId="2589" xr:uid="{B601F71E-A7A8-498A-A436-04ECE4D84A36}"/>
    <cellStyle name="Currency 2 2 2 3 2 5 3" xfId="1885" xr:uid="{5A1AE2D3-4EE3-47FA-B281-2A8A8E71BA7D}"/>
    <cellStyle name="Currency 2 2 2 3 2 6" xfId="829" xr:uid="{23A0C02D-C1DD-46CC-9DA9-D69072476D73}"/>
    <cellStyle name="Currency 2 2 2 3 2 6 2" xfId="2237" xr:uid="{89DE182E-7696-4C7C-AE39-B2FE3A93B31E}"/>
    <cellStyle name="Currency 2 2 2 3 2 7" xfId="1533" xr:uid="{7C16652E-58D2-4155-A3F1-D5A8704D85BB}"/>
    <cellStyle name="Currency 2 2 2 3 3" xfId="148" xr:uid="{71C0D9E4-4DE6-4416-97E5-F771BE8D4E5D}"/>
    <cellStyle name="Currency 2 2 2 3 3 2" xfId="236" xr:uid="{AD23714E-8CD7-4254-B1B3-CD9642CB49C5}"/>
    <cellStyle name="Currency 2 2 2 3 3 2 2" xfId="412" xr:uid="{8F3D40E8-70CC-46E7-AAC7-5B84D52594F9}"/>
    <cellStyle name="Currency 2 2 2 3 3 2 2 2" xfId="764" xr:uid="{9AE2D3F5-D226-4DE7-A1ED-C5F9EC7779C6}"/>
    <cellStyle name="Currency 2 2 2 3 3 2 2 2 2" xfId="1468" xr:uid="{B8F5A05F-C5FA-4285-83F8-FDD76C3A1D2D}"/>
    <cellStyle name="Currency 2 2 2 3 3 2 2 2 2 2" xfId="2876" xr:uid="{31BBCB55-6E69-4967-9787-E66D7A0E0035}"/>
    <cellStyle name="Currency 2 2 2 3 3 2 2 2 3" xfId="2172" xr:uid="{96FE96E6-8CDD-4816-A3E6-3AED250E3ADF}"/>
    <cellStyle name="Currency 2 2 2 3 3 2 2 3" xfId="1116" xr:uid="{0CD46FF2-C89E-4C69-AC17-DA4EFE40CC9B}"/>
    <cellStyle name="Currency 2 2 2 3 3 2 2 3 2" xfId="2524" xr:uid="{7A3AAACF-EA09-4B8C-A7B6-6E1681BFF012}"/>
    <cellStyle name="Currency 2 2 2 3 3 2 2 4" xfId="1820" xr:uid="{708AE336-FAAB-4C2E-9CAA-E36E74CED0C1}"/>
    <cellStyle name="Currency 2 2 2 3 3 2 3" xfId="588" xr:uid="{4AA6EAF6-E2CC-4656-AF3A-2CE56A33CB5F}"/>
    <cellStyle name="Currency 2 2 2 3 3 2 3 2" xfId="1292" xr:uid="{5EDCBF3E-845D-4FA9-9422-77A98650E6C6}"/>
    <cellStyle name="Currency 2 2 2 3 3 2 3 2 2" xfId="2700" xr:uid="{B5A97431-9338-44CC-A9B9-EA36BC387DE4}"/>
    <cellStyle name="Currency 2 2 2 3 3 2 3 3" xfId="1996" xr:uid="{4A066589-99E3-45B1-9DD2-70E95782C9C3}"/>
    <cellStyle name="Currency 2 2 2 3 3 2 4" xfId="940" xr:uid="{2329C718-EB52-4AB1-9D14-33A72CD3238F}"/>
    <cellStyle name="Currency 2 2 2 3 3 2 4 2" xfId="2348" xr:uid="{E1AECF60-E448-4E9A-9A6D-79ECE1992C31}"/>
    <cellStyle name="Currency 2 2 2 3 3 2 5" xfId="1644" xr:uid="{F9DEC5FF-4A3A-446B-B337-A4B79538B028}"/>
    <cellStyle name="Currency 2 2 2 3 3 3" xfId="324" xr:uid="{01047839-5382-4FDA-A8A4-20D245639226}"/>
    <cellStyle name="Currency 2 2 2 3 3 3 2" xfId="676" xr:uid="{A09FCD0F-70FA-4B8E-AA1E-2AED841454B7}"/>
    <cellStyle name="Currency 2 2 2 3 3 3 2 2" xfId="1380" xr:uid="{0E0ACAD3-1B32-4EE3-B08E-858485A4D711}"/>
    <cellStyle name="Currency 2 2 2 3 3 3 2 2 2" xfId="2788" xr:uid="{2D48B22F-71F3-4AAF-9AF8-48790332BA85}"/>
    <cellStyle name="Currency 2 2 2 3 3 3 2 3" xfId="2084" xr:uid="{CC15477A-F0E8-42B6-B978-1C4396F3B63E}"/>
    <cellStyle name="Currency 2 2 2 3 3 3 3" xfId="1028" xr:uid="{470DA7FC-66DE-45B8-B489-F0C477A0B6FA}"/>
    <cellStyle name="Currency 2 2 2 3 3 3 3 2" xfId="2436" xr:uid="{7A43B7F0-6D50-4C30-9A2E-DAA098587908}"/>
    <cellStyle name="Currency 2 2 2 3 3 3 4" xfId="1732" xr:uid="{6573BF87-68D2-43D2-ABF7-01644A1DF9F5}"/>
    <cellStyle name="Currency 2 2 2 3 3 4" xfId="500" xr:uid="{7037E827-7594-4B82-AAD2-92B3A8A904F2}"/>
    <cellStyle name="Currency 2 2 2 3 3 4 2" xfId="1204" xr:uid="{90D9C359-DC52-4153-B6E6-76E050557E2D}"/>
    <cellStyle name="Currency 2 2 2 3 3 4 2 2" xfId="2612" xr:uid="{289B2576-7E40-4AC8-B229-07C97803A911}"/>
    <cellStyle name="Currency 2 2 2 3 3 4 3" xfId="1908" xr:uid="{F57E7801-DA21-451D-9A66-F8DF4D3B8829}"/>
    <cellStyle name="Currency 2 2 2 3 3 5" xfId="852" xr:uid="{F25252FB-1888-47C9-96D4-C2DCCD4A8E2B}"/>
    <cellStyle name="Currency 2 2 2 3 3 5 2" xfId="2260" xr:uid="{BBCF2606-5C33-43C9-B083-CA6F10C890E7}"/>
    <cellStyle name="Currency 2 2 2 3 3 6" xfId="1556" xr:uid="{595E9136-6E9F-41F5-996C-635598B20F6E}"/>
    <cellStyle name="Currency 2 2 2 3 4" xfId="192" xr:uid="{C1302680-7A51-4747-BBB0-7A25913166A6}"/>
    <cellStyle name="Currency 2 2 2 3 4 2" xfId="368" xr:uid="{64D5777D-2A0C-4196-A857-BDD8C0FFCB1E}"/>
    <cellStyle name="Currency 2 2 2 3 4 2 2" xfId="720" xr:uid="{9ACB42D7-4E4C-4812-99B5-12F62A4903E4}"/>
    <cellStyle name="Currency 2 2 2 3 4 2 2 2" xfId="1424" xr:uid="{8DDB9FA9-DA5E-4BB3-90CB-274EAF1095BD}"/>
    <cellStyle name="Currency 2 2 2 3 4 2 2 2 2" xfId="2832" xr:uid="{801E06B8-697F-46E6-8AA8-150181725D8B}"/>
    <cellStyle name="Currency 2 2 2 3 4 2 2 3" xfId="2128" xr:uid="{27D334C6-0330-4BDC-907D-713208488F38}"/>
    <cellStyle name="Currency 2 2 2 3 4 2 3" xfId="1072" xr:uid="{02B8809D-761C-4286-982E-6081BAEFBD2F}"/>
    <cellStyle name="Currency 2 2 2 3 4 2 3 2" xfId="2480" xr:uid="{BEF4C338-962A-4330-A173-9364D3DADBCD}"/>
    <cellStyle name="Currency 2 2 2 3 4 2 4" xfId="1776" xr:uid="{B104152F-1A88-4E68-BD90-FF5604E30EE6}"/>
    <cellStyle name="Currency 2 2 2 3 4 3" xfId="544" xr:uid="{47B271CD-6360-4174-99D6-EF274D4BF379}"/>
    <cellStyle name="Currency 2 2 2 3 4 3 2" xfId="1248" xr:uid="{FD613621-A3E2-4036-B7C8-0156B0BD6361}"/>
    <cellStyle name="Currency 2 2 2 3 4 3 2 2" xfId="2656" xr:uid="{5B18CA87-8473-4F5A-BEAA-FBD0AC69F936}"/>
    <cellStyle name="Currency 2 2 2 3 4 3 3" xfId="1952" xr:uid="{88E18202-B720-4019-994D-85F77E2398B5}"/>
    <cellStyle name="Currency 2 2 2 3 4 4" xfId="896" xr:uid="{9D1D7478-433F-4E66-BDBD-2732C0A78086}"/>
    <cellStyle name="Currency 2 2 2 3 4 4 2" xfId="2304" xr:uid="{C93994D7-D2F3-4E6F-9460-3D36823C6613}"/>
    <cellStyle name="Currency 2 2 2 3 4 5" xfId="1600" xr:uid="{81A2626E-56A7-44DA-90B3-83844C15996C}"/>
    <cellStyle name="Currency 2 2 2 3 5" xfId="280" xr:uid="{CCF9EAC1-00E5-4712-8867-F6CBC9571929}"/>
    <cellStyle name="Currency 2 2 2 3 5 2" xfId="632" xr:uid="{A8A21389-F138-4E54-BEE9-EEF12CFCC1B0}"/>
    <cellStyle name="Currency 2 2 2 3 5 2 2" xfId="1336" xr:uid="{66B921A8-53FB-419A-A847-12F84DE368E1}"/>
    <cellStyle name="Currency 2 2 2 3 5 2 2 2" xfId="2744" xr:uid="{4FB862B5-E87E-4D1B-9C38-67ADB811A843}"/>
    <cellStyle name="Currency 2 2 2 3 5 2 3" xfId="2040" xr:uid="{BB0A8D74-28D3-461E-83CB-493DF6E9C77D}"/>
    <cellStyle name="Currency 2 2 2 3 5 3" xfId="984" xr:uid="{9CD9E758-6C18-4983-8C52-8EE8EC757791}"/>
    <cellStyle name="Currency 2 2 2 3 5 3 2" xfId="2392" xr:uid="{3E7422F9-81D9-4870-859B-75BF7985AB55}"/>
    <cellStyle name="Currency 2 2 2 3 5 4" xfId="1688" xr:uid="{F1F49BB2-A3EB-429D-B8DB-0502CF6FA183}"/>
    <cellStyle name="Currency 2 2 2 3 6" xfId="456" xr:uid="{0E844069-E373-4FDF-AABE-2339D0C25425}"/>
    <cellStyle name="Currency 2 2 2 3 6 2" xfId="1160" xr:uid="{5FD6ED5E-8C5F-49F9-93B6-E055FCB11518}"/>
    <cellStyle name="Currency 2 2 2 3 6 2 2" xfId="2568" xr:uid="{5ED768B2-F3B8-4F56-B650-FF59768067C9}"/>
    <cellStyle name="Currency 2 2 2 3 6 3" xfId="1864" xr:uid="{B3A3ADB1-145C-416B-9681-56E31C7908A3}"/>
    <cellStyle name="Currency 2 2 2 3 7" xfId="808" xr:uid="{04E778EE-432B-4A18-8A7D-AB4E511944C0}"/>
    <cellStyle name="Currency 2 2 2 3 7 2" xfId="2216" xr:uid="{C4A73654-E011-491B-86DD-8D15585775E4}"/>
    <cellStyle name="Currency 2 2 2 3 8" xfId="1512" xr:uid="{0200FA68-ADC8-4BBE-947A-73E1D19A5C05}"/>
    <cellStyle name="Currency 2 2 2 4" xfId="111" xr:uid="{AB1B6469-A135-4F2C-A31F-B3A1C6440E2E}"/>
    <cellStyle name="Currency 2 2 2 4 2" xfId="157" xr:uid="{CE4FE015-B6C3-43B0-A260-9809AFC00E5D}"/>
    <cellStyle name="Currency 2 2 2 4 2 2" xfId="245" xr:uid="{C53E1574-FA51-4725-BFF9-2B29E909593E}"/>
    <cellStyle name="Currency 2 2 2 4 2 2 2" xfId="421" xr:uid="{BACDFCF0-7281-4E6E-BE4D-152023FE05F4}"/>
    <cellStyle name="Currency 2 2 2 4 2 2 2 2" xfId="773" xr:uid="{1E365A9E-7163-4CE4-BAD8-393D1ECA4D50}"/>
    <cellStyle name="Currency 2 2 2 4 2 2 2 2 2" xfId="1477" xr:uid="{EE02E853-2AEA-4372-BF9B-A25C76A631CE}"/>
    <cellStyle name="Currency 2 2 2 4 2 2 2 2 2 2" xfId="2885" xr:uid="{46478B25-626C-4CED-BD76-CCC01045628A}"/>
    <cellStyle name="Currency 2 2 2 4 2 2 2 2 3" xfId="2181" xr:uid="{AE74BADE-9409-48BB-9088-FB98F01BDC09}"/>
    <cellStyle name="Currency 2 2 2 4 2 2 2 3" xfId="1125" xr:uid="{C2A0049F-61F4-481B-94B5-96F33063E844}"/>
    <cellStyle name="Currency 2 2 2 4 2 2 2 3 2" xfId="2533" xr:uid="{882DD5E7-7ED0-4873-816D-F0DCA1E86D96}"/>
    <cellStyle name="Currency 2 2 2 4 2 2 2 4" xfId="1829" xr:uid="{48D6BD15-A7FD-44DD-AA92-2BACEECBB5E7}"/>
    <cellStyle name="Currency 2 2 2 4 2 2 3" xfId="597" xr:uid="{C15F4E10-B763-4A4E-B88C-331EFF31C580}"/>
    <cellStyle name="Currency 2 2 2 4 2 2 3 2" xfId="1301" xr:uid="{C29B5050-44A1-4F64-B934-0DD747B41D36}"/>
    <cellStyle name="Currency 2 2 2 4 2 2 3 2 2" xfId="2709" xr:uid="{CE121D38-6274-4ABE-AEED-6F4E9A798490}"/>
    <cellStyle name="Currency 2 2 2 4 2 2 3 3" xfId="2005" xr:uid="{1A7ADDB2-CCC8-444C-B39B-0EA9CB4B0C6D}"/>
    <cellStyle name="Currency 2 2 2 4 2 2 4" xfId="949" xr:uid="{9E2DCD70-247F-4C4F-897F-75B71F6B2BF3}"/>
    <cellStyle name="Currency 2 2 2 4 2 2 4 2" xfId="2357" xr:uid="{81D49B09-3767-4604-8939-11FC20FF1DBA}"/>
    <cellStyle name="Currency 2 2 2 4 2 2 5" xfId="1653" xr:uid="{184E2E7A-C87C-4075-9382-F917D9F5F0E7}"/>
    <cellStyle name="Currency 2 2 2 4 2 3" xfId="333" xr:uid="{AB7F5001-E104-492D-998A-4C6D0E30CAA1}"/>
    <cellStyle name="Currency 2 2 2 4 2 3 2" xfId="685" xr:uid="{AEEC580E-B26E-4425-A1A3-8AF039F64DE8}"/>
    <cellStyle name="Currency 2 2 2 4 2 3 2 2" xfId="1389" xr:uid="{1C94162E-9B5D-4D6D-849D-41F5E832867B}"/>
    <cellStyle name="Currency 2 2 2 4 2 3 2 2 2" xfId="2797" xr:uid="{BA4ED515-E3BD-4A63-BE34-C9E6C7F847C7}"/>
    <cellStyle name="Currency 2 2 2 4 2 3 2 3" xfId="2093" xr:uid="{8A80B1C1-D625-44E3-B349-E2183B894EB2}"/>
    <cellStyle name="Currency 2 2 2 4 2 3 3" xfId="1037" xr:uid="{4303825D-3920-477C-8F2A-C5A6AD2BC310}"/>
    <cellStyle name="Currency 2 2 2 4 2 3 3 2" xfId="2445" xr:uid="{052D266C-3793-4FA5-B34B-6D70F2EB474E}"/>
    <cellStyle name="Currency 2 2 2 4 2 3 4" xfId="1741" xr:uid="{3A13935B-3608-4A49-AFFC-126E0662F60F}"/>
    <cellStyle name="Currency 2 2 2 4 2 4" xfId="509" xr:uid="{A31F80FB-C8FC-4D8E-83B7-F9450972DB71}"/>
    <cellStyle name="Currency 2 2 2 4 2 4 2" xfId="1213" xr:uid="{21E763EC-C04C-4159-9990-C769A8E48E6A}"/>
    <cellStyle name="Currency 2 2 2 4 2 4 2 2" xfId="2621" xr:uid="{EDEDF040-FF48-46B4-9610-A906C3231848}"/>
    <cellStyle name="Currency 2 2 2 4 2 4 3" xfId="1917" xr:uid="{EE9107B7-B2BB-4888-8AE9-EAFE19121A6B}"/>
    <cellStyle name="Currency 2 2 2 4 2 5" xfId="861" xr:uid="{FEA0CAB8-C8DC-4E1C-9B6A-9A423EF1ABBB}"/>
    <cellStyle name="Currency 2 2 2 4 2 5 2" xfId="2269" xr:uid="{F58ADFD8-BE73-47F5-BDFD-A2A2BA73A5E0}"/>
    <cellStyle name="Currency 2 2 2 4 2 6" xfId="1565" xr:uid="{A0CF7A40-E6C1-4120-9D21-5779B3A77566}"/>
    <cellStyle name="Currency 2 2 2 4 3" xfId="201" xr:uid="{241424CB-E3F1-4F8C-9241-9DB419316201}"/>
    <cellStyle name="Currency 2 2 2 4 3 2" xfId="377" xr:uid="{741D4317-4933-4108-83E2-7ECB602CAFCE}"/>
    <cellStyle name="Currency 2 2 2 4 3 2 2" xfId="729" xr:uid="{AF2C22C5-536E-4A82-A861-A87F1B275222}"/>
    <cellStyle name="Currency 2 2 2 4 3 2 2 2" xfId="1433" xr:uid="{B4E600B8-A762-4EFB-878D-5917FB526917}"/>
    <cellStyle name="Currency 2 2 2 4 3 2 2 2 2" xfId="2841" xr:uid="{4D4A5CE4-EC25-4B2D-A735-CACF435DA775}"/>
    <cellStyle name="Currency 2 2 2 4 3 2 2 3" xfId="2137" xr:uid="{E8F04E71-4266-4DE0-9ECE-6D3150C2B5AD}"/>
    <cellStyle name="Currency 2 2 2 4 3 2 3" xfId="1081" xr:uid="{15D5B7E9-F2C5-461F-B1D5-E2CAA77F6837}"/>
    <cellStyle name="Currency 2 2 2 4 3 2 3 2" xfId="2489" xr:uid="{6EB0BB25-2FFA-40BD-B211-DF05F2ED2E61}"/>
    <cellStyle name="Currency 2 2 2 4 3 2 4" xfId="1785" xr:uid="{28473B4F-100A-4FF8-801A-3B69FC189CE7}"/>
    <cellStyle name="Currency 2 2 2 4 3 3" xfId="553" xr:uid="{AD2B3416-4BF2-4820-8FC1-5A0F04F03FC3}"/>
    <cellStyle name="Currency 2 2 2 4 3 3 2" xfId="1257" xr:uid="{E97B35F2-74FA-40C8-A64D-770DDB3388A3}"/>
    <cellStyle name="Currency 2 2 2 4 3 3 2 2" xfId="2665" xr:uid="{FFD8D0FF-3CC9-45E5-8117-1E26B931BDC3}"/>
    <cellStyle name="Currency 2 2 2 4 3 3 3" xfId="1961" xr:uid="{947B7EA9-EF2D-4D6D-A0EB-FC1149813EEB}"/>
    <cellStyle name="Currency 2 2 2 4 3 4" xfId="905" xr:uid="{6D8C9A72-6EA2-44EF-BCD4-273624872B57}"/>
    <cellStyle name="Currency 2 2 2 4 3 4 2" xfId="2313" xr:uid="{8369D5D3-C32D-438D-98D9-E7C3EF7F79BB}"/>
    <cellStyle name="Currency 2 2 2 4 3 5" xfId="1609" xr:uid="{5D86B0F5-5CDD-4E8D-875A-617BD1F7D1F1}"/>
    <cellStyle name="Currency 2 2 2 4 4" xfId="289" xr:uid="{0AE46938-5A28-40D3-B1EE-571CF01D7DEC}"/>
    <cellStyle name="Currency 2 2 2 4 4 2" xfId="641" xr:uid="{64C1D7B3-36EE-44D5-93AE-57D4F990782C}"/>
    <cellStyle name="Currency 2 2 2 4 4 2 2" xfId="1345" xr:uid="{7E8E16EE-FD09-43A4-B00D-C8AC790C3001}"/>
    <cellStyle name="Currency 2 2 2 4 4 2 2 2" xfId="2753" xr:uid="{FEE487CC-88DF-4FA5-B8A0-2042C5B8CC0D}"/>
    <cellStyle name="Currency 2 2 2 4 4 2 3" xfId="2049" xr:uid="{591999BE-31EA-4E26-AE91-2314B90616DB}"/>
    <cellStyle name="Currency 2 2 2 4 4 3" xfId="993" xr:uid="{BBB4A33D-3B61-4E1C-A1BF-A91DB96F3E2C}"/>
    <cellStyle name="Currency 2 2 2 4 4 3 2" xfId="2401" xr:uid="{56EE3FC5-9FBB-4816-A011-57C1075691EC}"/>
    <cellStyle name="Currency 2 2 2 4 4 4" xfId="1697" xr:uid="{9167B711-8D45-4D5A-9EBC-B7D1773520CE}"/>
    <cellStyle name="Currency 2 2 2 4 5" xfId="465" xr:uid="{54A5379C-504F-489E-978F-3675E227A9B3}"/>
    <cellStyle name="Currency 2 2 2 4 5 2" xfId="1169" xr:uid="{95BB5182-D0E3-445A-9587-5ACE81E405D0}"/>
    <cellStyle name="Currency 2 2 2 4 5 2 2" xfId="2577" xr:uid="{3F30B4B5-CF30-41C2-A335-A18A45B75327}"/>
    <cellStyle name="Currency 2 2 2 4 5 3" xfId="1873" xr:uid="{6FA1461A-68A7-4E8A-9896-641BC4066240}"/>
    <cellStyle name="Currency 2 2 2 4 6" xfId="817" xr:uid="{67260414-D23B-48DC-B6D7-AC4F3B17AE70}"/>
    <cellStyle name="Currency 2 2 2 4 6 2" xfId="2225" xr:uid="{E6F7CBA9-16B3-467D-8C83-5019C151B578}"/>
    <cellStyle name="Currency 2 2 2 4 7" xfId="1521" xr:uid="{B6D85FA1-3458-4629-923C-DCB0E826E663}"/>
    <cellStyle name="Currency 2 2 2 5" xfId="140" xr:uid="{288CDA4F-DC82-4700-9368-4C6E66EA5FF5}"/>
    <cellStyle name="Currency 2 2 2 5 2" xfId="228" xr:uid="{C2BA2E10-F5BE-4082-9AF6-ADB65A385B71}"/>
    <cellStyle name="Currency 2 2 2 5 2 2" xfId="404" xr:uid="{EA604208-C01E-4513-A479-17905381E8FB}"/>
    <cellStyle name="Currency 2 2 2 5 2 2 2" xfId="756" xr:uid="{2AC918A4-A7FC-4C0C-8685-AC93F65709E5}"/>
    <cellStyle name="Currency 2 2 2 5 2 2 2 2" xfId="1460" xr:uid="{9CCC3AC0-6DD0-45A6-9BB6-2375EA85C7A7}"/>
    <cellStyle name="Currency 2 2 2 5 2 2 2 2 2" xfId="2868" xr:uid="{E0AE3C02-E646-4D1C-9F91-67BA9E5ACDCC}"/>
    <cellStyle name="Currency 2 2 2 5 2 2 2 3" xfId="2164" xr:uid="{A6CBBA17-4582-4C9D-9702-714C94BE4BA6}"/>
    <cellStyle name="Currency 2 2 2 5 2 2 3" xfId="1108" xr:uid="{ED850883-F6D3-4C70-AB52-F9F315D555D8}"/>
    <cellStyle name="Currency 2 2 2 5 2 2 3 2" xfId="2516" xr:uid="{2A6E17F2-F7C3-492E-A01C-0083A3FA7B83}"/>
    <cellStyle name="Currency 2 2 2 5 2 2 4" xfId="1812" xr:uid="{B530D4F9-ECD0-4813-A8A5-5BD205C1EADE}"/>
    <cellStyle name="Currency 2 2 2 5 2 3" xfId="580" xr:uid="{8CDC98D4-D7BB-438E-90B1-1F0846B899F5}"/>
    <cellStyle name="Currency 2 2 2 5 2 3 2" xfId="1284" xr:uid="{376F9BA1-2629-4D57-98B8-95CE433C2B36}"/>
    <cellStyle name="Currency 2 2 2 5 2 3 2 2" xfId="2692" xr:uid="{946AC304-BAB6-481E-AA6F-696E2BEDCD0D}"/>
    <cellStyle name="Currency 2 2 2 5 2 3 3" xfId="1988" xr:uid="{D24111A8-E106-4EB2-BE77-9A42401E51B1}"/>
    <cellStyle name="Currency 2 2 2 5 2 4" xfId="932" xr:uid="{BEE8CDEE-7470-4CF8-88D6-08E728E434B5}"/>
    <cellStyle name="Currency 2 2 2 5 2 4 2" xfId="2340" xr:uid="{E9298574-9500-4164-A533-0FB046AAF9F3}"/>
    <cellStyle name="Currency 2 2 2 5 2 5" xfId="1636" xr:uid="{828A7862-64A6-45A8-B23F-C8F770FAE7AE}"/>
    <cellStyle name="Currency 2 2 2 5 3" xfId="316" xr:uid="{3303F6EB-64F4-448B-B210-A9051D27A215}"/>
    <cellStyle name="Currency 2 2 2 5 3 2" xfId="668" xr:uid="{8D89C9FE-39D0-4E61-AC1B-A76CF5BE5A97}"/>
    <cellStyle name="Currency 2 2 2 5 3 2 2" xfId="1372" xr:uid="{9B1598C5-F228-4CA6-896F-05360A4F4CF8}"/>
    <cellStyle name="Currency 2 2 2 5 3 2 2 2" xfId="2780" xr:uid="{D624D118-8AAC-46CA-B544-22DBB3ECF42A}"/>
    <cellStyle name="Currency 2 2 2 5 3 2 3" xfId="2076" xr:uid="{54EC1A9A-58AB-426C-85E8-DDEC4AB89D96}"/>
    <cellStyle name="Currency 2 2 2 5 3 3" xfId="1020" xr:uid="{7505E35B-A71D-48C4-A103-6691424AE2C8}"/>
    <cellStyle name="Currency 2 2 2 5 3 3 2" xfId="2428" xr:uid="{940560AC-7E28-48A2-97F4-383BB55C73DF}"/>
    <cellStyle name="Currency 2 2 2 5 3 4" xfId="1724" xr:uid="{4465E4EB-C97C-44C8-9247-46C71F37DC92}"/>
    <cellStyle name="Currency 2 2 2 5 4" xfId="492" xr:uid="{00847D44-0294-467A-9CDF-7C581C47DF4E}"/>
    <cellStyle name="Currency 2 2 2 5 4 2" xfId="1196" xr:uid="{BE0E29B0-85B5-4054-9987-6343400CD127}"/>
    <cellStyle name="Currency 2 2 2 5 4 2 2" xfId="2604" xr:uid="{C356AF82-E6DE-46D0-8B85-257F6DD82830}"/>
    <cellStyle name="Currency 2 2 2 5 4 3" xfId="1900" xr:uid="{B9C5219D-B8A8-4308-B8B5-A67614FBF4F6}"/>
    <cellStyle name="Currency 2 2 2 5 5" xfId="844" xr:uid="{E10585B4-9A47-4246-AC86-53F9BAB3DC42}"/>
    <cellStyle name="Currency 2 2 2 5 5 2" xfId="2252" xr:uid="{B97707E0-397B-4875-82EB-1E3BA0C28F19}"/>
    <cellStyle name="Currency 2 2 2 5 6" xfId="1548" xr:uid="{0EF35C98-CC98-4126-8709-7D2CFC68B72F}"/>
    <cellStyle name="Currency 2 2 2 6" xfId="184" xr:uid="{B1B8C706-8A6C-4A31-A11B-717660195A1B}"/>
    <cellStyle name="Currency 2 2 2 6 2" xfId="360" xr:uid="{CC7918AD-F6F4-4A81-82A6-D6A4E0F30E35}"/>
    <cellStyle name="Currency 2 2 2 6 2 2" xfId="712" xr:uid="{CA0A3DC0-CFFA-4261-9447-3453E8579A7F}"/>
    <cellStyle name="Currency 2 2 2 6 2 2 2" xfId="1416" xr:uid="{2AF0648F-9AD0-4DEE-B418-BA65E5ED0518}"/>
    <cellStyle name="Currency 2 2 2 6 2 2 2 2" xfId="2824" xr:uid="{36921AB8-397E-41FD-9C20-5C0BAA83E2A7}"/>
    <cellStyle name="Currency 2 2 2 6 2 2 3" xfId="2120" xr:uid="{97D4B741-16A5-41C2-950D-C0F79680AF35}"/>
    <cellStyle name="Currency 2 2 2 6 2 3" xfId="1064" xr:uid="{85AEFE03-24EB-4EC7-B2D2-13153B9B7D40}"/>
    <cellStyle name="Currency 2 2 2 6 2 3 2" xfId="2472" xr:uid="{7E68D17A-433D-4D62-9776-78DF78D0019F}"/>
    <cellStyle name="Currency 2 2 2 6 2 4" xfId="1768" xr:uid="{ED9BBC1F-A859-459D-BE55-DDBD12477D87}"/>
    <cellStyle name="Currency 2 2 2 6 3" xfId="536" xr:uid="{6886C7A6-F1D7-488B-8B9E-D1934D19BB31}"/>
    <cellStyle name="Currency 2 2 2 6 3 2" xfId="1240" xr:uid="{688F5968-5939-44E8-B919-8E6AF6A1C417}"/>
    <cellStyle name="Currency 2 2 2 6 3 2 2" xfId="2648" xr:uid="{9B64B539-FCE2-41D3-9CCF-B03315E4DB5E}"/>
    <cellStyle name="Currency 2 2 2 6 3 3" xfId="1944" xr:uid="{92F513AA-1B94-4245-979B-7A0166C4B4E9}"/>
    <cellStyle name="Currency 2 2 2 6 4" xfId="888" xr:uid="{58EE9773-BDE8-4D6A-A9A5-D81246FE1AD9}"/>
    <cellStyle name="Currency 2 2 2 6 4 2" xfId="2296" xr:uid="{21E35556-281B-426F-BEDA-6BECD57824B7}"/>
    <cellStyle name="Currency 2 2 2 6 5" xfId="1592" xr:uid="{918A6035-DF2D-4668-AE99-E2F169756C1E}"/>
    <cellStyle name="Currency 2 2 2 7" xfId="272" xr:uid="{A3684B45-38B9-4EE5-9326-A9FFEDFE0D23}"/>
    <cellStyle name="Currency 2 2 2 7 2" xfId="624" xr:uid="{D467E2D2-A285-45C6-BCC3-59B92252049E}"/>
    <cellStyle name="Currency 2 2 2 7 2 2" xfId="1328" xr:uid="{E618541F-433A-4599-9D65-E1C6EB324B42}"/>
    <cellStyle name="Currency 2 2 2 7 2 2 2" xfId="2736" xr:uid="{E7A55DFC-C782-4668-A589-64B4CF6ADBDC}"/>
    <cellStyle name="Currency 2 2 2 7 2 3" xfId="2032" xr:uid="{956D3B21-40E7-4C22-9040-687C8E60871B}"/>
    <cellStyle name="Currency 2 2 2 7 3" xfId="976" xr:uid="{89170E1C-EFBA-4CD2-8816-439E9DA22FA9}"/>
    <cellStyle name="Currency 2 2 2 7 3 2" xfId="2384" xr:uid="{98683997-9048-495A-B37F-43AA7A246E53}"/>
    <cellStyle name="Currency 2 2 2 7 4" xfId="1680" xr:uid="{AE27871B-9BB2-4BF4-B10C-B48A8F511193}"/>
    <cellStyle name="Currency 2 2 2 8" xfId="448" xr:uid="{EF3EB45A-97B9-4217-9F5A-24C21AADE5F3}"/>
    <cellStyle name="Currency 2 2 2 8 2" xfId="1152" xr:uid="{52DE7195-F9A2-4394-8412-0472DF75F259}"/>
    <cellStyle name="Currency 2 2 2 8 2 2" xfId="2560" xr:uid="{52B87260-CE17-44EE-9644-A7982E122873}"/>
    <cellStyle name="Currency 2 2 2 8 3" xfId="1856" xr:uid="{4A8C2ED9-A4B1-4F24-808E-FEE4F03045E3}"/>
    <cellStyle name="Currency 2 2 2 9" xfId="800" xr:uid="{6790E050-C865-49ED-A2EE-D1B47F1B4233}"/>
    <cellStyle name="Currency 2 2 2 9 2" xfId="2208" xr:uid="{8CD446AF-5D16-4198-ADD2-6D08D2B56CB5}"/>
    <cellStyle name="Currency 2 2 3" xfId="65" xr:uid="{25F4CA49-563E-45F7-BECC-7265898800FF}"/>
    <cellStyle name="Currency 2 2 3 2" xfId="93" xr:uid="{99DC4FD1-21E1-4AC8-8FFA-DD97141F249F}"/>
    <cellStyle name="Currency 2 2 3 2 2" xfId="126" xr:uid="{3B512748-4E17-42FD-A713-D433B87D3920}"/>
    <cellStyle name="Currency 2 2 3 2 2 2" xfId="172" xr:uid="{84866190-824F-43D6-9F9B-EE0B85566479}"/>
    <cellStyle name="Currency 2 2 3 2 2 2 2" xfId="260" xr:uid="{D4D4A78E-87AF-4FBD-8C1C-790A6CBE1B64}"/>
    <cellStyle name="Currency 2 2 3 2 2 2 2 2" xfId="436" xr:uid="{2D61A8EA-1489-4671-AECD-8821FC5147D7}"/>
    <cellStyle name="Currency 2 2 3 2 2 2 2 2 2" xfId="788" xr:uid="{5CEB8B0C-EDFA-4EF9-8BE6-97F91E510F5A}"/>
    <cellStyle name="Currency 2 2 3 2 2 2 2 2 2 2" xfId="1492" xr:uid="{8578DBEC-BF8C-43D1-B1A2-3F35ECD1EA06}"/>
    <cellStyle name="Currency 2 2 3 2 2 2 2 2 2 2 2" xfId="2900" xr:uid="{A1398C65-C3C4-4B90-857D-7DC8B5CAFE39}"/>
    <cellStyle name="Currency 2 2 3 2 2 2 2 2 2 3" xfId="2196" xr:uid="{7D0E57A5-9F02-4FCC-B12B-63FA77CD3A97}"/>
    <cellStyle name="Currency 2 2 3 2 2 2 2 2 3" xfId="1140" xr:uid="{C7F856C2-5CFE-4149-B5F6-50A8F616A740}"/>
    <cellStyle name="Currency 2 2 3 2 2 2 2 2 3 2" xfId="2548" xr:uid="{D7C3D054-2833-4F4E-8E12-9E03B5FA5B83}"/>
    <cellStyle name="Currency 2 2 3 2 2 2 2 2 4" xfId="1844" xr:uid="{CAD8CB17-ECE2-46B8-A227-D9C1F420A595}"/>
    <cellStyle name="Currency 2 2 3 2 2 2 2 3" xfId="612" xr:uid="{09508B3E-9C77-41E9-BD62-FAF05D14BFAC}"/>
    <cellStyle name="Currency 2 2 3 2 2 2 2 3 2" xfId="1316" xr:uid="{5EC75502-2AED-4224-8202-3C184DA94F4C}"/>
    <cellStyle name="Currency 2 2 3 2 2 2 2 3 2 2" xfId="2724" xr:uid="{68E6E343-3AAB-49E2-A4CA-9446D3255E55}"/>
    <cellStyle name="Currency 2 2 3 2 2 2 2 3 3" xfId="2020" xr:uid="{A65BC210-75E2-4CA3-8E09-C85104518935}"/>
    <cellStyle name="Currency 2 2 3 2 2 2 2 4" xfId="964" xr:uid="{14D05BA5-9753-4E52-A5EF-7C879D05C831}"/>
    <cellStyle name="Currency 2 2 3 2 2 2 2 4 2" xfId="2372" xr:uid="{F7A266AA-B285-4766-ACF5-AE6B3D43CB1F}"/>
    <cellStyle name="Currency 2 2 3 2 2 2 2 5" xfId="1668" xr:uid="{77DEB4D0-986B-42F8-BB29-771EE02D84FD}"/>
    <cellStyle name="Currency 2 2 3 2 2 2 3" xfId="348" xr:uid="{761F9FF2-156F-49E2-8361-D23450E2DE4D}"/>
    <cellStyle name="Currency 2 2 3 2 2 2 3 2" xfId="700" xr:uid="{36E947AE-AA54-4D09-8C85-B4EE89CCC332}"/>
    <cellStyle name="Currency 2 2 3 2 2 2 3 2 2" xfId="1404" xr:uid="{8C696052-2CD8-4DAF-AE34-82960FE8BF44}"/>
    <cellStyle name="Currency 2 2 3 2 2 2 3 2 2 2" xfId="2812" xr:uid="{3783B85E-45E2-4E9D-99A7-77D861BAE2A0}"/>
    <cellStyle name="Currency 2 2 3 2 2 2 3 2 3" xfId="2108" xr:uid="{4AB2CB26-08B0-4DE2-A7EB-724951B7356E}"/>
    <cellStyle name="Currency 2 2 3 2 2 2 3 3" xfId="1052" xr:uid="{055D5118-D963-4419-B0D8-CCD56F0305B6}"/>
    <cellStyle name="Currency 2 2 3 2 2 2 3 3 2" xfId="2460" xr:uid="{9E724CF5-21BD-4DBC-B9BC-E5FE3E6741C8}"/>
    <cellStyle name="Currency 2 2 3 2 2 2 3 4" xfId="1756" xr:uid="{7F57F76A-6E54-4C60-AF97-D0BB9ACD8A6D}"/>
    <cellStyle name="Currency 2 2 3 2 2 2 4" xfId="524" xr:uid="{5ED68157-9481-491C-9CFF-2C5EA265BADD}"/>
    <cellStyle name="Currency 2 2 3 2 2 2 4 2" xfId="1228" xr:uid="{8F3C7846-F3EA-485D-A8FC-C8550B50C85F}"/>
    <cellStyle name="Currency 2 2 3 2 2 2 4 2 2" xfId="2636" xr:uid="{0B7C96CF-298D-4728-BAE1-E0F3E1D9131C}"/>
    <cellStyle name="Currency 2 2 3 2 2 2 4 3" xfId="1932" xr:uid="{16D36E94-8A74-44EF-A057-22E6D788B160}"/>
    <cellStyle name="Currency 2 2 3 2 2 2 5" xfId="876" xr:uid="{69177B7D-86E7-473F-8609-6CA0D3EB29FF}"/>
    <cellStyle name="Currency 2 2 3 2 2 2 5 2" xfId="2284" xr:uid="{2A35D1A1-D60E-4B5B-82B6-29351AEF3C2F}"/>
    <cellStyle name="Currency 2 2 3 2 2 2 6" xfId="1580" xr:uid="{EAFE3F27-C7F0-45D4-B576-EF2F780CBF9A}"/>
    <cellStyle name="Currency 2 2 3 2 2 3" xfId="216" xr:uid="{C304BA6A-E690-4B6C-BA9E-4CC658529A96}"/>
    <cellStyle name="Currency 2 2 3 2 2 3 2" xfId="392" xr:uid="{7DF5FE48-589B-4F8B-AA02-88A360EDDA50}"/>
    <cellStyle name="Currency 2 2 3 2 2 3 2 2" xfId="744" xr:uid="{A3650E8E-4AE8-4C34-AE25-857007B9F22C}"/>
    <cellStyle name="Currency 2 2 3 2 2 3 2 2 2" xfId="1448" xr:uid="{EF55AEBF-8681-4FF3-BE88-800EDCA2B5E1}"/>
    <cellStyle name="Currency 2 2 3 2 2 3 2 2 2 2" xfId="2856" xr:uid="{DB007813-306E-48AC-8289-4538153892B3}"/>
    <cellStyle name="Currency 2 2 3 2 2 3 2 2 3" xfId="2152" xr:uid="{47E94EAA-9D0C-4189-8D23-E671EF632CAC}"/>
    <cellStyle name="Currency 2 2 3 2 2 3 2 3" xfId="1096" xr:uid="{307BF54C-343E-41B7-B8B7-6E5644C81FA9}"/>
    <cellStyle name="Currency 2 2 3 2 2 3 2 3 2" xfId="2504" xr:uid="{71009DA6-A264-40F4-8D30-FE553354E8E6}"/>
    <cellStyle name="Currency 2 2 3 2 2 3 2 4" xfId="1800" xr:uid="{BF490FFF-3354-41CA-87BF-F14C0CF5B68B}"/>
    <cellStyle name="Currency 2 2 3 2 2 3 3" xfId="568" xr:uid="{84559C79-6BFE-4362-8130-AC87DEFAEF46}"/>
    <cellStyle name="Currency 2 2 3 2 2 3 3 2" xfId="1272" xr:uid="{1B768DA5-D213-4009-B4CF-53ABBE008CDD}"/>
    <cellStyle name="Currency 2 2 3 2 2 3 3 2 2" xfId="2680" xr:uid="{34D21FA0-FC4A-4DDC-A0FF-7D4840ED3D9E}"/>
    <cellStyle name="Currency 2 2 3 2 2 3 3 3" xfId="1976" xr:uid="{5CFB8832-D620-4DBB-809C-136541189317}"/>
    <cellStyle name="Currency 2 2 3 2 2 3 4" xfId="920" xr:uid="{F2F2841B-8414-4CF2-A933-D251BADE06AF}"/>
    <cellStyle name="Currency 2 2 3 2 2 3 4 2" xfId="2328" xr:uid="{844212F7-EE7E-45D2-B112-6F42419408D8}"/>
    <cellStyle name="Currency 2 2 3 2 2 3 5" xfId="1624" xr:uid="{59115BD1-4EB2-4DD9-9C18-6801C92CE16F}"/>
    <cellStyle name="Currency 2 2 3 2 2 4" xfId="304" xr:uid="{D200D97C-8036-4083-B5F6-7534ED5DD69C}"/>
    <cellStyle name="Currency 2 2 3 2 2 4 2" xfId="656" xr:uid="{9CD48EAB-0210-402B-909A-8EA075848C10}"/>
    <cellStyle name="Currency 2 2 3 2 2 4 2 2" xfId="1360" xr:uid="{22963835-49F6-4FB9-867B-FAD31732E13E}"/>
    <cellStyle name="Currency 2 2 3 2 2 4 2 2 2" xfId="2768" xr:uid="{9E0AF475-2638-4DA1-9C0C-B3E2BD31B844}"/>
    <cellStyle name="Currency 2 2 3 2 2 4 2 3" xfId="2064" xr:uid="{CA807476-DB41-4554-8BED-048E954180F3}"/>
    <cellStyle name="Currency 2 2 3 2 2 4 3" xfId="1008" xr:uid="{08117337-5A95-4A0B-BCD2-5D048E289B8A}"/>
    <cellStyle name="Currency 2 2 3 2 2 4 3 2" xfId="2416" xr:uid="{A2360952-8001-4EF4-926F-496F5A5D5EB7}"/>
    <cellStyle name="Currency 2 2 3 2 2 4 4" xfId="1712" xr:uid="{F311A768-8773-4066-A2FE-25C2927796A1}"/>
    <cellStyle name="Currency 2 2 3 2 2 5" xfId="480" xr:uid="{1A100F0B-4842-4EFD-958C-CE83C6487869}"/>
    <cellStyle name="Currency 2 2 3 2 2 5 2" xfId="1184" xr:uid="{63C96787-C58A-4E30-BC91-E626430BF668}"/>
    <cellStyle name="Currency 2 2 3 2 2 5 2 2" xfId="2592" xr:uid="{6EE7EBCF-3990-499F-8AFC-FCB1237ECDCA}"/>
    <cellStyle name="Currency 2 2 3 2 2 5 3" xfId="1888" xr:uid="{2D55FFE3-7D68-414E-AF15-2C15EB1A278A}"/>
    <cellStyle name="Currency 2 2 3 2 2 6" xfId="832" xr:uid="{176F27FA-6F41-4F52-BAE0-F02935EEA20A}"/>
    <cellStyle name="Currency 2 2 3 2 2 6 2" xfId="2240" xr:uid="{8F5FFA38-DADF-4E50-949B-F7344AB9448E}"/>
    <cellStyle name="Currency 2 2 3 2 2 7" xfId="1536" xr:uid="{A4E74DC0-8366-4095-A1F5-2C63E87FA052}"/>
    <cellStyle name="Currency 2 2 3 2 3" xfId="150" xr:uid="{8BFDCD1B-BEB9-4CF0-9A9D-0C470C866921}"/>
    <cellStyle name="Currency 2 2 3 2 3 2" xfId="238" xr:uid="{B7B82219-7472-47BD-A7C9-E0A81D8B9BBD}"/>
    <cellStyle name="Currency 2 2 3 2 3 2 2" xfId="414" xr:uid="{9BF9077C-21C1-4769-907C-7857D545B016}"/>
    <cellStyle name="Currency 2 2 3 2 3 2 2 2" xfId="766" xr:uid="{CF8D89C0-5042-48D6-A73D-9CDDE394A088}"/>
    <cellStyle name="Currency 2 2 3 2 3 2 2 2 2" xfId="1470" xr:uid="{64FB2749-4098-42B4-B3C1-D7AC2F7FBE7A}"/>
    <cellStyle name="Currency 2 2 3 2 3 2 2 2 2 2" xfId="2878" xr:uid="{6F991D7E-137F-4BBA-A576-B7E020AEF4ED}"/>
    <cellStyle name="Currency 2 2 3 2 3 2 2 2 3" xfId="2174" xr:uid="{BF23F92F-85E9-4086-B5A2-BCB877D958D9}"/>
    <cellStyle name="Currency 2 2 3 2 3 2 2 3" xfId="1118" xr:uid="{9996387C-FE5B-4EDC-A2CA-74C83D0DC7B9}"/>
    <cellStyle name="Currency 2 2 3 2 3 2 2 3 2" xfId="2526" xr:uid="{6EE2F0F9-A704-4C72-9C08-46E27F6F6808}"/>
    <cellStyle name="Currency 2 2 3 2 3 2 2 4" xfId="1822" xr:uid="{9CC34576-7079-40CF-AE2D-937EF60BC989}"/>
    <cellStyle name="Currency 2 2 3 2 3 2 3" xfId="590" xr:uid="{27395DAE-CEAE-4CF2-8F9F-EC205E029459}"/>
    <cellStyle name="Currency 2 2 3 2 3 2 3 2" xfId="1294" xr:uid="{B36CB1A9-DD82-40CC-9CE0-29DCE1E21F96}"/>
    <cellStyle name="Currency 2 2 3 2 3 2 3 2 2" xfId="2702" xr:uid="{FDF686A7-4763-4027-9728-C120BCD50E35}"/>
    <cellStyle name="Currency 2 2 3 2 3 2 3 3" xfId="1998" xr:uid="{FAB5CFD2-6584-45F4-A93E-C2C52D1DF1A6}"/>
    <cellStyle name="Currency 2 2 3 2 3 2 4" xfId="942" xr:uid="{8FA42DCD-E247-41EB-B6A6-7ACD0ABBB925}"/>
    <cellStyle name="Currency 2 2 3 2 3 2 4 2" xfId="2350" xr:uid="{DA975FDB-313E-41E0-9957-1B3D40B14219}"/>
    <cellStyle name="Currency 2 2 3 2 3 2 5" xfId="1646" xr:uid="{EF53CC47-0034-4530-83ED-765394166B37}"/>
    <cellStyle name="Currency 2 2 3 2 3 3" xfId="326" xr:uid="{6CFDD340-5781-40DC-8E11-B3BE2D4037EF}"/>
    <cellStyle name="Currency 2 2 3 2 3 3 2" xfId="678" xr:uid="{D99AA274-3A0E-4AE2-AA16-01958733D1C1}"/>
    <cellStyle name="Currency 2 2 3 2 3 3 2 2" xfId="1382" xr:uid="{88CA07C0-6DE5-4701-B1B2-A984DBA5A91F}"/>
    <cellStyle name="Currency 2 2 3 2 3 3 2 2 2" xfId="2790" xr:uid="{D9F3C302-08A5-43F9-B6CF-0EF7C025E5A2}"/>
    <cellStyle name="Currency 2 2 3 2 3 3 2 3" xfId="2086" xr:uid="{DE43F02B-59B5-4AEF-A2EF-0A53AD813398}"/>
    <cellStyle name="Currency 2 2 3 2 3 3 3" xfId="1030" xr:uid="{C4C3F8D1-2518-45FE-B86A-91B62DA81F47}"/>
    <cellStyle name="Currency 2 2 3 2 3 3 3 2" xfId="2438" xr:uid="{2B99FA86-3710-451B-87B3-FD52681016E5}"/>
    <cellStyle name="Currency 2 2 3 2 3 3 4" xfId="1734" xr:uid="{EC7A4496-153E-48E2-9504-469731747C3C}"/>
    <cellStyle name="Currency 2 2 3 2 3 4" xfId="502" xr:uid="{A4896566-E75D-480E-AAA3-C8C18D86CDB6}"/>
    <cellStyle name="Currency 2 2 3 2 3 4 2" xfId="1206" xr:uid="{E8EA618E-B01C-41A3-B2F5-9736A90B3CA2}"/>
    <cellStyle name="Currency 2 2 3 2 3 4 2 2" xfId="2614" xr:uid="{5C739734-AE92-4F02-A5CC-ACEEBB80207E}"/>
    <cellStyle name="Currency 2 2 3 2 3 4 3" xfId="1910" xr:uid="{FBE31945-7821-4369-A5CD-805B22841179}"/>
    <cellStyle name="Currency 2 2 3 2 3 5" xfId="854" xr:uid="{D787C4F2-4286-4317-9DBB-17F2FAE7749A}"/>
    <cellStyle name="Currency 2 2 3 2 3 5 2" xfId="2262" xr:uid="{2B034B6C-BCC7-47F4-9B8D-EAA2C8535474}"/>
    <cellStyle name="Currency 2 2 3 2 3 6" xfId="1558" xr:uid="{72563619-06A4-454A-9D6C-55E5D39CB7D6}"/>
    <cellStyle name="Currency 2 2 3 2 4" xfId="194" xr:uid="{C6761950-F21F-4F10-876D-F78FB8852B7C}"/>
    <cellStyle name="Currency 2 2 3 2 4 2" xfId="370" xr:uid="{17F39CA4-D6F1-40FF-A725-49CB44599783}"/>
    <cellStyle name="Currency 2 2 3 2 4 2 2" xfId="722" xr:uid="{BE3F36F5-E855-49D5-AD14-237317059078}"/>
    <cellStyle name="Currency 2 2 3 2 4 2 2 2" xfId="1426" xr:uid="{D98DE27A-3451-4653-81F3-88CC0F00E529}"/>
    <cellStyle name="Currency 2 2 3 2 4 2 2 2 2" xfId="2834" xr:uid="{190DC1B2-F9F1-4322-9174-994B36DCC546}"/>
    <cellStyle name="Currency 2 2 3 2 4 2 2 3" xfId="2130" xr:uid="{633DAEA7-61E0-46A5-820A-28CB81AF3301}"/>
    <cellStyle name="Currency 2 2 3 2 4 2 3" xfId="1074" xr:uid="{571B2E66-BAE8-4A3C-A29F-5E063AA51297}"/>
    <cellStyle name="Currency 2 2 3 2 4 2 3 2" xfId="2482" xr:uid="{2C853FEE-0F4A-4832-99ED-A16D416671E8}"/>
    <cellStyle name="Currency 2 2 3 2 4 2 4" xfId="1778" xr:uid="{05510458-C91B-4A1B-8D5B-4A2C2523714D}"/>
    <cellStyle name="Currency 2 2 3 2 4 3" xfId="546" xr:uid="{26C5CD7A-3D3B-42E9-8127-0D58B8B9CA6F}"/>
    <cellStyle name="Currency 2 2 3 2 4 3 2" xfId="1250" xr:uid="{084EDFF2-091A-4EC9-AB81-DF52A51526AE}"/>
    <cellStyle name="Currency 2 2 3 2 4 3 2 2" xfId="2658" xr:uid="{6CBAFA22-0ED2-496D-90F7-D4570E15F295}"/>
    <cellStyle name="Currency 2 2 3 2 4 3 3" xfId="1954" xr:uid="{529E0A27-1664-4472-B6B8-A7E46293283D}"/>
    <cellStyle name="Currency 2 2 3 2 4 4" xfId="898" xr:uid="{16A71FA6-769C-4E57-9204-F8B93C18FBBF}"/>
    <cellStyle name="Currency 2 2 3 2 4 4 2" xfId="2306" xr:uid="{BE43EA0B-FAA6-41CF-83DC-71BD19C07ECF}"/>
    <cellStyle name="Currency 2 2 3 2 4 5" xfId="1602" xr:uid="{3B321024-4E86-48CA-AE23-C2E4B8788441}"/>
    <cellStyle name="Currency 2 2 3 2 5" xfId="282" xr:uid="{0145D052-CF5B-4DA6-9884-770F933AD203}"/>
    <cellStyle name="Currency 2 2 3 2 5 2" xfId="634" xr:uid="{BF686D51-E908-4D06-A683-E4723617F492}"/>
    <cellStyle name="Currency 2 2 3 2 5 2 2" xfId="1338" xr:uid="{FC3F8B33-C023-4107-82F9-3EB598EF8EB8}"/>
    <cellStyle name="Currency 2 2 3 2 5 2 2 2" xfId="2746" xr:uid="{134AA50E-D5F1-455C-B7BF-6994F4BDD769}"/>
    <cellStyle name="Currency 2 2 3 2 5 2 3" xfId="2042" xr:uid="{F102B527-94B4-4164-A010-0084635C5FEB}"/>
    <cellStyle name="Currency 2 2 3 2 5 3" xfId="986" xr:uid="{D0476E9B-218E-40B5-9A49-C04CDE0241E8}"/>
    <cellStyle name="Currency 2 2 3 2 5 3 2" xfId="2394" xr:uid="{F7915B95-5117-44CC-A2BC-FD50269F3390}"/>
    <cellStyle name="Currency 2 2 3 2 5 4" xfId="1690" xr:uid="{39DB689C-421E-4D7F-965E-B872DE4861C3}"/>
    <cellStyle name="Currency 2 2 3 2 6" xfId="458" xr:uid="{BEB22FE2-2E52-41B6-99D9-69E88380B5CB}"/>
    <cellStyle name="Currency 2 2 3 2 6 2" xfId="1162" xr:uid="{32547398-53C0-4BA6-B8F9-32E17745A37E}"/>
    <cellStyle name="Currency 2 2 3 2 6 2 2" xfId="2570" xr:uid="{24229051-5A9D-462D-A151-753E21D0C48E}"/>
    <cellStyle name="Currency 2 2 3 2 6 3" xfId="1866" xr:uid="{E6FFB4FE-1EC6-4C7D-B4D0-B7D477B280AC}"/>
    <cellStyle name="Currency 2 2 3 2 7" xfId="810" xr:uid="{ACC2C30C-B02B-4405-B2D0-6BE3FFA918B6}"/>
    <cellStyle name="Currency 2 2 3 2 7 2" xfId="2218" xr:uid="{AAF6C84F-0AA8-4EDE-A17F-07550AE57362}"/>
    <cellStyle name="Currency 2 2 3 2 8" xfId="1514" xr:uid="{CE5117CF-1AFC-4680-9C9E-38EBDBE62FD3}"/>
    <cellStyle name="Currency 2 2 3 3" xfId="114" xr:uid="{B710346A-5D4E-4999-97BF-01D03716D195}"/>
    <cellStyle name="Currency 2 2 3 3 2" xfId="160" xr:uid="{63F5EF39-650E-4B2E-9FB9-E8ED79FF9C93}"/>
    <cellStyle name="Currency 2 2 3 3 2 2" xfId="248" xr:uid="{B9C3F7C2-770E-44F2-AD1F-83D19450B085}"/>
    <cellStyle name="Currency 2 2 3 3 2 2 2" xfId="424" xr:uid="{2F696AEE-A51E-449A-955F-0BC69BE6B109}"/>
    <cellStyle name="Currency 2 2 3 3 2 2 2 2" xfId="776" xr:uid="{5368FF93-C70A-4C91-A9A3-4374D429E29D}"/>
    <cellStyle name="Currency 2 2 3 3 2 2 2 2 2" xfId="1480" xr:uid="{83971434-F253-4CF8-BECD-FE9988E389E6}"/>
    <cellStyle name="Currency 2 2 3 3 2 2 2 2 2 2" xfId="2888" xr:uid="{D5F63539-9EFF-4361-BE68-6C9F8BEC2A61}"/>
    <cellStyle name="Currency 2 2 3 3 2 2 2 2 3" xfId="2184" xr:uid="{5F7AD2EA-5D56-4B19-8ED4-D7291C1ED48F}"/>
    <cellStyle name="Currency 2 2 3 3 2 2 2 3" xfId="1128" xr:uid="{DD9EE51E-EAE0-4E27-B956-969EB9668A0C}"/>
    <cellStyle name="Currency 2 2 3 3 2 2 2 3 2" xfId="2536" xr:uid="{4358685A-BCC2-4542-970D-919646E56ADF}"/>
    <cellStyle name="Currency 2 2 3 3 2 2 2 4" xfId="1832" xr:uid="{B98C8521-36B6-42C5-AE6B-E17E14C64584}"/>
    <cellStyle name="Currency 2 2 3 3 2 2 3" xfId="600" xr:uid="{F7AD7C6E-A818-437A-9732-A8C90664D1A1}"/>
    <cellStyle name="Currency 2 2 3 3 2 2 3 2" xfId="1304" xr:uid="{BF59A935-40C6-4015-B6DB-8C72A29CA085}"/>
    <cellStyle name="Currency 2 2 3 3 2 2 3 2 2" xfId="2712" xr:uid="{59F57F7C-25BD-468D-AD75-297455E9B223}"/>
    <cellStyle name="Currency 2 2 3 3 2 2 3 3" xfId="2008" xr:uid="{18F48F43-7DD0-46BA-8EED-60C4F301566E}"/>
    <cellStyle name="Currency 2 2 3 3 2 2 4" xfId="952" xr:uid="{8686ECAF-8A64-4D8D-8541-EB4F3C24B742}"/>
    <cellStyle name="Currency 2 2 3 3 2 2 4 2" xfId="2360" xr:uid="{F95A8F86-AF4D-44B5-B3D3-BF117C551FFE}"/>
    <cellStyle name="Currency 2 2 3 3 2 2 5" xfId="1656" xr:uid="{5C8AA315-8B44-4E1D-AF5F-C4E774CF3D55}"/>
    <cellStyle name="Currency 2 2 3 3 2 3" xfId="336" xr:uid="{480255FE-AA9A-40DE-ABAB-32692A982265}"/>
    <cellStyle name="Currency 2 2 3 3 2 3 2" xfId="688" xr:uid="{B4463A39-974D-4158-A566-5E0F3A07108D}"/>
    <cellStyle name="Currency 2 2 3 3 2 3 2 2" xfId="1392" xr:uid="{19AA341A-3BF4-4360-B355-DB8CF5C2FD41}"/>
    <cellStyle name="Currency 2 2 3 3 2 3 2 2 2" xfId="2800" xr:uid="{91C74AA6-B633-41DF-893E-E010B6C3CF00}"/>
    <cellStyle name="Currency 2 2 3 3 2 3 2 3" xfId="2096" xr:uid="{C85AA4A1-E4CF-470E-B43A-C857CB6E753E}"/>
    <cellStyle name="Currency 2 2 3 3 2 3 3" xfId="1040" xr:uid="{E7403E2D-E889-443B-974B-A92D83E3B740}"/>
    <cellStyle name="Currency 2 2 3 3 2 3 3 2" xfId="2448" xr:uid="{6F034B5B-0472-4F8D-8129-9035389D4977}"/>
    <cellStyle name="Currency 2 2 3 3 2 3 4" xfId="1744" xr:uid="{6A704951-BAC6-4DA1-8C5C-653DC912788C}"/>
    <cellStyle name="Currency 2 2 3 3 2 4" xfId="512" xr:uid="{C815407B-29A3-4A37-B3CA-640D3BEB1EFF}"/>
    <cellStyle name="Currency 2 2 3 3 2 4 2" xfId="1216" xr:uid="{6A51C6A5-4C3B-4469-A83F-4A0D0673F7BF}"/>
    <cellStyle name="Currency 2 2 3 3 2 4 2 2" xfId="2624" xr:uid="{C2F04D12-30C1-49A0-99BE-5D28DF3C0B30}"/>
    <cellStyle name="Currency 2 2 3 3 2 4 3" xfId="1920" xr:uid="{1F9F094E-A9E4-4007-99F9-2D9E19DC38D2}"/>
    <cellStyle name="Currency 2 2 3 3 2 5" xfId="864" xr:uid="{BC8D9A74-8D5E-49C9-8147-E1C769E5F519}"/>
    <cellStyle name="Currency 2 2 3 3 2 5 2" xfId="2272" xr:uid="{08FE7BE8-6CA7-4A5C-87AF-B29EDECFA16E}"/>
    <cellStyle name="Currency 2 2 3 3 2 6" xfId="1568" xr:uid="{1B30FE11-7831-4E14-930B-8A66C92D9167}"/>
    <cellStyle name="Currency 2 2 3 3 3" xfId="204" xr:uid="{F255A5D2-6C1C-4917-B41D-73B392F29377}"/>
    <cellStyle name="Currency 2 2 3 3 3 2" xfId="380" xr:uid="{F7FB2B09-E05C-43E8-80EF-F38C80AFF547}"/>
    <cellStyle name="Currency 2 2 3 3 3 2 2" xfId="732" xr:uid="{7658CBFC-2546-4693-AC8A-0E6FA5F2816F}"/>
    <cellStyle name="Currency 2 2 3 3 3 2 2 2" xfId="1436" xr:uid="{8DD92B63-F7D3-4158-A072-CD78E9EECB1D}"/>
    <cellStyle name="Currency 2 2 3 3 3 2 2 2 2" xfId="2844" xr:uid="{B451C63F-3BE1-44EF-978B-53ED531C9ABA}"/>
    <cellStyle name="Currency 2 2 3 3 3 2 2 3" xfId="2140" xr:uid="{15163F35-C328-446C-B78E-0A18DF34B2D4}"/>
    <cellStyle name="Currency 2 2 3 3 3 2 3" xfId="1084" xr:uid="{26574305-E13F-4420-AEE6-0A8480CB7217}"/>
    <cellStyle name="Currency 2 2 3 3 3 2 3 2" xfId="2492" xr:uid="{0C103C53-B724-44B3-BE84-FA3341E07D0D}"/>
    <cellStyle name="Currency 2 2 3 3 3 2 4" xfId="1788" xr:uid="{DD27551F-3656-4434-95BD-0158E641024F}"/>
    <cellStyle name="Currency 2 2 3 3 3 3" xfId="556" xr:uid="{B4FFFBE0-50D8-42A4-ADAF-C9B474F9174E}"/>
    <cellStyle name="Currency 2 2 3 3 3 3 2" xfId="1260" xr:uid="{56AB71BF-DD9D-4FE3-96C2-8D1AF0609CA2}"/>
    <cellStyle name="Currency 2 2 3 3 3 3 2 2" xfId="2668" xr:uid="{EE7706B8-F908-4D87-A050-16A181E9D614}"/>
    <cellStyle name="Currency 2 2 3 3 3 3 3" xfId="1964" xr:uid="{ED827CD0-3F70-42C5-96F1-B30E58C9D399}"/>
    <cellStyle name="Currency 2 2 3 3 3 4" xfId="908" xr:uid="{21069F63-3AC6-4B41-9981-BBA89FEF7B4B}"/>
    <cellStyle name="Currency 2 2 3 3 3 4 2" xfId="2316" xr:uid="{F3E695B1-AFC6-4BD0-A23B-A304C6B468B5}"/>
    <cellStyle name="Currency 2 2 3 3 3 5" xfId="1612" xr:uid="{D88FB852-41E0-4CD7-A410-800BDA8D112F}"/>
    <cellStyle name="Currency 2 2 3 3 4" xfId="292" xr:uid="{18A03883-BDAE-426C-A2BE-8F4F87F87D99}"/>
    <cellStyle name="Currency 2 2 3 3 4 2" xfId="644" xr:uid="{EB5BE709-398B-42AE-A07A-2847D22BFBF7}"/>
    <cellStyle name="Currency 2 2 3 3 4 2 2" xfId="1348" xr:uid="{01234074-7BC3-4697-91C2-F702CEE7FDA7}"/>
    <cellStyle name="Currency 2 2 3 3 4 2 2 2" xfId="2756" xr:uid="{C0BCF7D4-2602-4132-8417-38DF4065FA58}"/>
    <cellStyle name="Currency 2 2 3 3 4 2 3" xfId="2052" xr:uid="{26A6939C-2207-42BB-93B9-50829EF0AECC}"/>
    <cellStyle name="Currency 2 2 3 3 4 3" xfId="996" xr:uid="{115D672B-EE81-44F9-A531-B43D6A8AAB71}"/>
    <cellStyle name="Currency 2 2 3 3 4 3 2" xfId="2404" xr:uid="{4D5DF3D7-6748-4A14-8F81-EF95B844DABF}"/>
    <cellStyle name="Currency 2 2 3 3 4 4" xfId="1700" xr:uid="{359AB276-7F03-42FE-AE21-21408C09DB4E}"/>
    <cellStyle name="Currency 2 2 3 3 5" xfId="468" xr:uid="{321FE710-97B7-4038-A138-9EDB667B0EE6}"/>
    <cellStyle name="Currency 2 2 3 3 5 2" xfId="1172" xr:uid="{A9EFECC5-2C05-47A3-B644-20CCB5AD7F52}"/>
    <cellStyle name="Currency 2 2 3 3 5 2 2" xfId="2580" xr:uid="{7EBF5E4C-2AD8-440D-AFB3-9C67C22EE904}"/>
    <cellStyle name="Currency 2 2 3 3 5 3" xfId="1876" xr:uid="{349F746B-A089-449F-A726-05105A77C71E}"/>
    <cellStyle name="Currency 2 2 3 3 6" xfId="820" xr:uid="{C5378620-2F31-4FF0-80E5-C1127FBD0BA6}"/>
    <cellStyle name="Currency 2 2 3 3 6 2" xfId="2228" xr:uid="{94632AD8-EF2E-4365-99E7-84D8706E2ED9}"/>
    <cellStyle name="Currency 2 2 3 3 7" xfId="1524" xr:uid="{706FE443-BD39-41FC-BCD2-080EDB2D9025}"/>
    <cellStyle name="Currency 2 2 3 4" xfId="142" xr:uid="{97FACCC0-7E78-4F64-BEB7-3F5C35AD0B18}"/>
    <cellStyle name="Currency 2 2 3 4 2" xfId="230" xr:uid="{A326E6CD-FC39-4C76-9ED6-946571A9A0AA}"/>
    <cellStyle name="Currency 2 2 3 4 2 2" xfId="406" xr:uid="{AF723AB4-A1E0-4E8F-B541-3C0A1129D60F}"/>
    <cellStyle name="Currency 2 2 3 4 2 2 2" xfId="758" xr:uid="{96DF1779-6476-4059-9CE2-043509429029}"/>
    <cellStyle name="Currency 2 2 3 4 2 2 2 2" xfId="1462" xr:uid="{A9411110-1D17-4E77-A349-3E34F4BC8351}"/>
    <cellStyle name="Currency 2 2 3 4 2 2 2 2 2" xfId="2870" xr:uid="{74CA5ED3-9393-4825-BFF3-B89D800ABB66}"/>
    <cellStyle name="Currency 2 2 3 4 2 2 2 3" xfId="2166" xr:uid="{65BB5507-DC18-4BD5-9965-ABF169AACBF6}"/>
    <cellStyle name="Currency 2 2 3 4 2 2 3" xfId="1110" xr:uid="{341274F8-7A5B-4E60-8817-EB862A321678}"/>
    <cellStyle name="Currency 2 2 3 4 2 2 3 2" xfId="2518" xr:uid="{FE9598F5-4951-4D6A-9DBE-3AC2897969F3}"/>
    <cellStyle name="Currency 2 2 3 4 2 2 4" xfId="1814" xr:uid="{3D69CB82-192D-45FC-AC8C-E5CA316F7E2C}"/>
    <cellStyle name="Currency 2 2 3 4 2 3" xfId="582" xr:uid="{939AC8DA-40E4-458A-A57E-5EA38DB5940C}"/>
    <cellStyle name="Currency 2 2 3 4 2 3 2" xfId="1286" xr:uid="{1590D483-1220-4504-9749-B238FC88D3F3}"/>
    <cellStyle name="Currency 2 2 3 4 2 3 2 2" xfId="2694" xr:uid="{F73ABC06-6D7F-4AA8-9F77-915BD393880B}"/>
    <cellStyle name="Currency 2 2 3 4 2 3 3" xfId="1990" xr:uid="{589A3A8F-891D-42BC-965A-C0FE0296251E}"/>
    <cellStyle name="Currency 2 2 3 4 2 4" xfId="934" xr:uid="{0B46D69D-BB4A-4F90-8999-B201C6E6412C}"/>
    <cellStyle name="Currency 2 2 3 4 2 4 2" xfId="2342" xr:uid="{C4F262DF-6B3C-45F6-9DCD-9F4BB07D1B2F}"/>
    <cellStyle name="Currency 2 2 3 4 2 5" xfId="1638" xr:uid="{C9389AD1-8BA3-4554-9E6A-1BCE6408F4C2}"/>
    <cellStyle name="Currency 2 2 3 4 3" xfId="318" xr:uid="{FAE468AB-FE81-4808-9ECE-B3235CE25E9A}"/>
    <cellStyle name="Currency 2 2 3 4 3 2" xfId="670" xr:uid="{763F4922-03FC-49D0-87E3-1462BFFB037B}"/>
    <cellStyle name="Currency 2 2 3 4 3 2 2" xfId="1374" xr:uid="{6C245274-B10E-4F8F-BCAA-3CB39F79129A}"/>
    <cellStyle name="Currency 2 2 3 4 3 2 2 2" xfId="2782" xr:uid="{73F42D97-EC45-4AE4-964D-43E8CA8E796F}"/>
    <cellStyle name="Currency 2 2 3 4 3 2 3" xfId="2078" xr:uid="{28DD1290-03D7-4CC9-B07B-6C61EB2B3BF0}"/>
    <cellStyle name="Currency 2 2 3 4 3 3" xfId="1022" xr:uid="{A811A0AF-558D-4785-8936-8E5B9B6E3C30}"/>
    <cellStyle name="Currency 2 2 3 4 3 3 2" xfId="2430" xr:uid="{1556A560-9EE6-477F-892E-13EF66A991AB}"/>
    <cellStyle name="Currency 2 2 3 4 3 4" xfId="1726" xr:uid="{820EEEB1-4B87-42FE-97D6-0492C03ABB18}"/>
    <cellStyle name="Currency 2 2 3 4 4" xfId="494" xr:uid="{84FADB66-7A34-4A96-A377-11ACC6D5B86E}"/>
    <cellStyle name="Currency 2 2 3 4 4 2" xfId="1198" xr:uid="{8432910C-03F0-45F6-B50C-A567AE4F9CA7}"/>
    <cellStyle name="Currency 2 2 3 4 4 2 2" xfId="2606" xr:uid="{924087D5-5ADE-4BAC-9E66-C48CC5A20311}"/>
    <cellStyle name="Currency 2 2 3 4 4 3" xfId="1902" xr:uid="{A502FDE5-FC7C-4888-9EA4-6F4DEB7ACF63}"/>
    <cellStyle name="Currency 2 2 3 4 5" xfId="846" xr:uid="{60F897C7-8950-4D9A-8C4F-8A31F267DD88}"/>
    <cellStyle name="Currency 2 2 3 4 5 2" xfId="2254" xr:uid="{47BD76C2-64D4-421C-AF0B-7453AB9FECFF}"/>
    <cellStyle name="Currency 2 2 3 4 6" xfId="1550" xr:uid="{61B78022-D84A-4222-AE6B-BF6938596208}"/>
    <cellStyle name="Currency 2 2 3 5" xfId="186" xr:uid="{9A2734E8-644A-4789-B0F6-01335FECAC65}"/>
    <cellStyle name="Currency 2 2 3 5 2" xfId="362" xr:uid="{10F693F7-64DB-4B65-9534-ADAAD5925188}"/>
    <cellStyle name="Currency 2 2 3 5 2 2" xfId="714" xr:uid="{8370C6E1-EB54-4D09-90CA-9939A406320B}"/>
    <cellStyle name="Currency 2 2 3 5 2 2 2" xfId="1418" xr:uid="{B5824542-3451-48FE-8FD3-F286663F8421}"/>
    <cellStyle name="Currency 2 2 3 5 2 2 2 2" xfId="2826" xr:uid="{F3601B73-811E-4883-9035-D954ADD9B135}"/>
    <cellStyle name="Currency 2 2 3 5 2 2 3" xfId="2122" xr:uid="{25B3C174-5800-40D0-9BED-74F0CE63B7A1}"/>
    <cellStyle name="Currency 2 2 3 5 2 3" xfId="1066" xr:uid="{E1450856-5291-4EF2-B30E-1AF9BB352A8A}"/>
    <cellStyle name="Currency 2 2 3 5 2 3 2" xfId="2474" xr:uid="{5934BDC4-0082-4C10-A35B-A5EAA9CF4D9C}"/>
    <cellStyle name="Currency 2 2 3 5 2 4" xfId="1770" xr:uid="{4D90AFE3-05EB-4B11-8B32-F747CF20D59B}"/>
    <cellStyle name="Currency 2 2 3 5 3" xfId="538" xr:uid="{B75C14F9-27BD-4F43-AA30-9AA78FB76ABC}"/>
    <cellStyle name="Currency 2 2 3 5 3 2" xfId="1242" xr:uid="{108F422E-B69D-42AB-B268-B2478A1F9A52}"/>
    <cellStyle name="Currency 2 2 3 5 3 2 2" xfId="2650" xr:uid="{F33AA54A-94FB-46DA-A0D8-D7A2E8CDC80D}"/>
    <cellStyle name="Currency 2 2 3 5 3 3" xfId="1946" xr:uid="{F678C54B-9BC7-45C5-B5A1-B94624C6F142}"/>
    <cellStyle name="Currency 2 2 3 5 4" xfId="890" xr:uid="{8B22CF65-B7AC-4E74-B404-55AC71C49535}"/>
    <cellStyle name="Currency 2 2 3 5 4 2" xfId="2298" xr:uid="{B2FF8BF1-707D-463F-A6D1-0E86AC0B981C}"/>
    <cellStyle name="Currency 2 2 3 5 5" xfId="1594" xr:uid="{E2945CE5-4974-4050-9A90-F8A3EE654012}"/>
    <cellStyle name="Currency 2 2 3 6" xfId="274" xr:uid="{2DC00F84-5C4C-498F-8E0F-D01D65FF3785}"/>
    <cellStyle name="Currency 2 2 3 6 2" xfId="626" xr:uid="{B904E55E-038F-4167-9570-67A2EA2F0309}"/>
    <cellStyle name="Currency 2 2 3 6 2 2" xfId="1330" xr:uid="{384D7433-7354-493C-A17C-E362A190197F}"/>
    <cellStyle name="Currency 2 2 3 6 2 2 2" xfId="2738" xr:uid="{E1BBEF32-CAC1-427B-A757-C32039EA2101}"/>
    <cellStyle name="Currency 2 2 3 6 2 3" xfId="2034" xr:uid="{8B314977-7266-41D4-932E-4EF44C224D29}"/>
    <cellStyle name="Currency 2 2 3 6 3" xfId="978" xr:uid="{E0544C50-52AD-4433-A61C-EC2DDB4E593E}"/>
    <cellStyle name="Currency 2 2 3 6 3 2" xfId="2386" xr:uid="{155C7CB4-8169-4D88-917F-0779175F53A7}"/>
    <cellStyle name="Currency 2 2 3 6 4" xfId="1682" xr:uid="{5C9D5628-7403-4F5A-AA1E-6487BA807EB8}"/>
    <cellStyle name="Currency 2 2 3 7" xfId="450" xr:uid="{C1D6006A-1C33-4541-80DA-F7FD59F95560}"/>
    <cellStyle name="Currency 2 2 3 7 2" xfId="1154" xr:uid="{14EF1FF4-4B31-4914-AC7D-1025355CE629}"/>
    <cellStyle name="Currency 2 2 3 7 2 2" xfId="2562" xr:uid="{64DA8C54-F003-4D42-9345-5F39362EA852}"/>
    <cellStyle name="Currency 2 2 3 7 3" xfId="1858" xr:uid="{8F5BBEAE-377D-48CB-9605-D451233AA3C8}"/>
    <cellStyle name="Currency 2 2 3 8" xfId="802" xr:uid="{FD532F0C-EAD1-45E7-8740-42FE241F940A}"/>
    <cellStyle name="Currency 2 2 3 8 2" xfId="2210" xr:uid="{E67B41A7-DBB8-4117-A96C-D7B2CDF2FDE9}"/>
    <cellStyle name="Currency 2 2 3 9" xfId="1506" xr:uid="{12B5BDC5-74DF-46EA-AC0E-8D975996585B}"/>
    <cellStyle name="Currency 2 2 4" xfId="79" xr:uid="{E07F962F-4CEC-4241-9C03-61F9BFDC85CF}"/>
    <cellStyle name="Currency 2 2 4 2" xfId="120" xr:uid="{1DD254C2-5A23-4E4C-80B5-122A33599130}"/>
    <cellStyle name="Currency 2 2 4 2 2" xfId="166" xr:uid="{C28D811E-717F-4E29-8D15-06B8AB8CA29F}"/>
    <cellStyle name="Currency 2 2 4 2 2 2" xfId="254" xr:uid="{2F7EF827-0CDF-48F3-B6BB-1E449CF26013}"/>
    <cellStyle name="Currency 2 2 4 2 2 2 2" xfId="430" xr:uid="{19D6F4F1-8A10-48BF-8D29-09139C2AAAF9}"/>
    <cellStyle name="Currency 2 2 4 2 2 2 2 2" xfId="782" xr:uid="{03274807-E619-4564-AE4C-10B01F445705}"/>
    <cellStyle name="Currency 2 2 4 2 2 2 2 2 2" xfId="1486" xr:uid="{8B8AF495-245A-40C6-A7D5-5E52DF30AFD5}"/>
    <cellStyle name="Currency 2 2 4 2 2 2 2 2 2 2" xfId="2894" xr:uid="{4D8B4E91-77DA-4F67-8B7D-E696725E0FDF}"/>
    <cellStyle name="Currency 2 2 4 2 2 2 2 2 3" xfId="2190" xr:uid="{EF789C4A-DD8A-4B0A-86C2-59A67CAC31D8}"/>
    <cellStyle name="Currency 2 2 4 2 2 2 2 3" xfId="1134" xr:uid="{882E8B87-7A22-487F-8581-024EDE626A14}"/>
    <cellStyle name="Currency 2 2 4 2 2 2 2 3 2" xfId="2542" xr:uid="{C594671F-8234-4B33-8214-20910E1CD665}"/>
    <cellStyle name="Currency 2 2 4 2 2 2 2 4" xfId="1838" xr:uid="{F1423126-8DD6-4BD3-BDB1-7555A0CECCED}"/>
    <cellStyle name="Currency 2 2 4 2 2 2 3" xfId="606" xr:uid="{E847318F-695D-4BAA-9D04-BFAF0D104F3B}"/>
    <cellStyle name="Currency 2 2 4 2 2 2 3 2" xfId="1310" xr:uid="{C35B42F4-EB71-4B46-81A8-123F2EC78AF0}"/>
    <cellStyle name="Currency 2 2 4 2 2 2 3 2 2" xfId="2718" xr:uid="{A877CA88-EDB8-472B-84AF-31BBDD34C385}"/>
    <cellStyle name="Currency 2 2 4 2 2 2 3 3" xfId="2014" xr:uid="{5E81D3CE-E3AA-4895-A2F6-FB52A5D9FF22}"/>
    <cellStyle name="Currency 2 2 4 2 2 2 4" xfId="958" xr:uid="{7B24A107-6634-4E32-ADC5-4C285F2F494B}"/>
    <cellStyle name="Currency 2 2 4 2 2 2 4 2" xfId="2366" xr:uid="{E148F3FF-47EE-4477-B0FD-7A3B432A80DE}"/>
    <cellStyle name="Currency 2 2 4 2 2 2 5" xfId="1662" xr:uid="{8E8BA83B-D4FA-4C9D-B69D-879808EEF535}"/>
    <cellStyle name="Currency 2 2 4 2 2 3" xfId="342" xr:uid="{D997DF49-6A16-406F-A97E-1C77B841B1D9}"/>
    <cellStyle name="Currency 2 2 4 2 2 3 2" xfId="694" xr:uid="{7503C3DB-7545-4203-947A-FB35D07C679B}"/>
    <cellStyle name="Currency 2 2 4 2 2 3 2 2" xfId="1398" xr:uid="{B6708FC7-27CD-4ACE-9E41-15A7EBDCC356}"/>
    <cellStyle name="Currency 2 2 4 2 2 3 2 2 2" xfId="2806" xr:uid="{CD762D5E-AB1A-40EC-B313-4CA98F6D27E8}"/>
    <cellStyle name="Currency 2 2 4 2 2 3 2 3" xfId="2102" xr:uid="{2A5D86F6-3EA1-495A-BDA3-B780FF509290}"/>
    <cellStyle name="Currency 2 2 4 2 2 3 3" xfId="1046" xr:uid="{A3337A16-C1D6-4408-80A2-FB938969DE02}"/>
    <cellStyle name="Currency 2 2 4 2 2 3 3 2" xfId="2454" xr:uid="{1B13882D-2950-4DB0-994E-8EE3A5B9EB2B}"/>
    <cellStyle name="Currency 2 2 4 2 2 3 4" xfId="1750" xr:uid="{7CE52444-0F6B-4136-B72A-A54241135FEB}"/>
    <cellStyle name="Currency 2 2 4 2 2 4" xfId="518" xr:uid="{07959825-4EBA-4CF6-BB3B-8A5915590EBA}"/>
    <cellStyle name="Currency 2 2 4 2 2 4 2" xfId="1222" xr:uid="{49CCDD7F-82B2-40D8-A9D0-34F08687029E}"/>
    <cellStyle name="Currency 2 2 4 2 2 4 2 2" xfId="2630" xr:uid="{753D1DB1-73D5-41B8-99C3-5DCD48A670A3}"/>
    <cellStyle name="Currency 2 2 4 2 2 4 3" xfId="1926" xr:uid="{FFFB17B0-7A27-40A7-ACBD-4A8154B2E615}"/>
    <cellStyle name="Currency 2 2 4 2 2 5" xfId="870" xr:uid="{4FE77C79-28D5-41EF-8E0A-549792DFB8EA}"/>
    <cellStyle name="Currency 2 2 4 2 2 5 2" xfId="2278" xr:uid="{81C73EF5-B157-4AF7-863D-7F022D310904}"/>
    <cellStyle name="Currency 2 2 4 2 2 6" xfId="1574" xr:uid="{CBFC2700-FAAB-407B-8C8C-82B42409DB4E}"/>
    <cellStyle name="Currency 2 2 4 2 3" xfId="210" xr:uid="{6A909465-E423-4C97-936F-81C3E1D800FB}"/>
    <cellStyle name="Currency 2 2 4 2 3 2" xfId="386" xr:uid="{FD2C7D34-F64A-47C7-8782-FB58AFA637C2}"/>
    <cellStyle name="Currency 2 2 4 2 3 2 2" xfId="738" xr:uid="{6ECD77BD-CE8D-4ADA-8D64-9F0AD0F11C0A}"/>
    <cellStyle name="Currency 2 2 4 2 3 2 2 2" xfId="1442" xr:uid="{AA4A27A9-B553-48A1-9470-8C69551B224A}"/>
    <cellStyle name="Currency 2 2 4 2 3 2 2 2 2" xfId="2850" xr:uid="{13A9D5FA-E6BD-4157-99E4-74E600835E93}"/>
    <cellStyle name="Currency 2 2 4 2 3 2 2 3" xfId="2146" xr:uid="{303DDA61-3B01-43F6-9D07-DCC153560E7A}"/>
    <cellStyle name="Currency 2 2 4 2 3 2 3" xfId="1090" xr:uid="{7BEF49A2-FBC3-4170-A815-3EA52D906CD8}"/>
    <cellStyle name="Currency 2 2 4 2 3 2 3 2" xfId="2498" xr:uid="{4D0DA4DA-ABF7-44A5-97A2-B3774E32AF19}"/>
    <cellStyle name="Currency 2 2 4 2 3 2 4" xfId="1794" xr:uid="{51B0ED37-A6DF-4AA5-A502-F880ECD37913}"/>
    <cellStyle name="Currency 2 2 4 2 3 3" xfId="562" xr:uid="{C9FDD03F-A187-4650-B7C6-6B435852D91E}"/>
    <cellStyle name="Currency 2 2 4 2 3 3 2" xfId="1266" xr:uid="{0724C1F9-C93C-4D6C-AAEF-9DD030F80397}"/>
    <cellStyle name="Currency 2 2 4 2 3 3 2 2" xfId="2674" xr:uid="{BCE65D08-8F2A-417F-A85C-05ECF4970D8C}"/>
    <cellStyle name="Currency 2 2 4 2 3 3 3" xfId="1970" xr:uid="{50FD502E-99C6-4624-B618-2CCE45E7C41B}"/>
    <cellStyle name="Currency 2 2 4 2 3 4" xfId="914" xr:uid="{BBEA7D48-64B2-4A53-BCAE-6E8B42B253FD}"/>
    <cellStyle name="Currency 2 2 4 2 3 4 2" xfId="2322" xr:uid="{40B58773-63F8-4F96-B507-5D40A064E5D5}"/>
    <cellStyle name="Currency 2 2 4 2 3 5" xfId="1618" xr:uid="{249C1D1F-A66A-4C94-8DD5-5367C4E70C89}"/>
    <cellStyle name="Currency 2 2 4 2 4" xfId="298" xr:uid="{190E4A5F-1FDC-4A59-92FC-CFE5F6D78118}"/>
    <cellStyle name="Currency 2 2 4 2 4 2" xfId="650" xr:uid="{74CC3A65-5D23-432E-B69A-BF1F84D3D685}"/>
    <cellStyle name="Currency 2 2 4 2 4 2 2" xfId="1354" xr:uid="{700FCBF0-C096-49E7-8E76-05AC210D5EF0}"/>
    <cellStyle name="Currency 2 2 4 2 4 2 2 2" xfId="2762" xr:uid="{3A893B4C-E5BF-44EB-95E1-1A773F7E76B5}"/>
    <cellStyle name="Currency 2 2 4 2 4 2 3" xfId="2058" xr:uid="{2AA2724F-1EC8-4113-B31C-F3B176ECC66A}"/>
    <cellStyle name="Currency 2 2 4 2 4 3" xfId="1002" xr:uid="{22C56D7F-AC81-44FC-B64F-EAAAB1521931}"/>
    <cellStyle name="Currency 2 2 4 2 4 3 2" xfId="2410" xr:uid="{F24A0167-EDAC-4358-8D71-8F0F0BE3B5D6}"/>
    <cellStyle name="Currency 2 2 4 2 4 4" xfId="1706" xr:uid="{719613C1-BAF4-4DD6-BEFC-A705CA25DC4E}"/>
    <cellStyle name="Currency 2 2 4 2 5" xfId="474" xr:uid="{D0C7F86C-77A8-4836-9719-ADE7C4E388B8}"/>
    <cellStyle name="Currency 2 2 4 2 5 2" xfId="1178" xr:uid="{E5916394-0868-4053-8DCC-954701B5349C}"/>
    <cellStyle name="Currency 2 2 4 2 5 2 2" xfId="2586" xr:uid="{8AFECCBC-8C6E-4760-88C1-67B2C95F301A}"/>
    <cellStyle name="Currency 2 2 4 2 5 3" xfId="1882" xr:uid="{9A04EEF9-3DDF-45FE-A18E-0B1436FAA822}"/>
    <cellStyle name="Currency 2 2 4 2 6" xfId="826" xr:uid="{DB401C70-AD36-432E-A390-7D4F54139878}"/>
    <cellStyle name="Currency 2 2 4 2 6 2" xfId="2234" xr:uid="{EE98E555-AF77-462E-9650-72ED9A4E4319}"/>
    <cellStyle name="Currency 2 2 4 2 7" xfId="1530" xr:uid="{6AC21EF2-902F-45D1-9F52-AEE6C4B09403}"/>
    <cellStyle name="Currency 2 2 4 3" xfId="146" xr:uid="{03F7575F-FBA8-4096-B01E-F08E01607418}"/>
    <cellStyle name="Currency 2 2 4 3 2" xfId="234" xr:uid="{D51339AD-BE4C-4215-86E8-479340D8D1CE}"/>
    <cellStyle name="Currency 2 2 4 3 2 2" xfId="410" xr:uid="{23851B9D-C20D-4F66-84B6-91AD5812F6BF}"/>
    <cellStyle name="Currency 2 2 4 3 2 2 2" xfId="762" xr:uid="{717682B6-0592-4B11-8C5F-09E1EB6AD53A}"/>
    <cellStyle name="Currency 2 2 4 3 2 2 2 2" xfId="1466" xr:uid="{02DB7E2E-348A-4D75-924A-A66C512142FB}"/>
    <cellStyle name="Currency 2 2 4 3 2 2 2 2 2" xfId="2874" xr:uid="{E5D3970F-23AC-47AA-AAE9-01FA0B65694F}"/>
    <cellStyle name="Currency 2 2 4 3 2 2 2 3" xfId="2170" xr:uid="{2C3112AD-3BD1-444D-B69B-0315BDC08A6F}"/>
    <cellStyle name="Currency 2 2 4 3 2 2 3" xfId="1114" xr:uid="{3FE4C529-60C7-467B-8460-E8B80D7EA0E5}"/>
    <cellStyle name="Currency 2 2 4 3 2 2 3 2" xfId="2522" xr:uid="{D40CED29-7A74-44C0-A694-1D86B8635F20}"/>
    <cellStyle name="Currency 2 2 4 3 2 2 4" xfId="1818" xr:uid="{778A0F51-D6A5-4EFA-9795-8A315C2B2FBA}"/>
    <cellStyle name="Currency 2 2 4 3 2 3" xfId="586" xr:uid="{3B6D2C20-47DA-4D54-9AEA-F603A1C78C29}"/>
    <cellStyle name="Currency 2 2 4 3 2 3 2" xfId="1290" xr:uid="{48AABB88-2FED-46CC-BF0E-8D8D0482E290}"/>
    <cellStyle name="Currency 2 2 4 3 2 3 2 2" xfId="2698" xr:uid="{16ED97DE-C064-4FA8-985C-990E4616B426}"/>
    <cellStyle name="Currency 2 2 4 3 2 3 3" xfId="1994" xr:uid="{7ADABF44-5289-4BE5-B61E-2EF603A94F10}"/>
    <cellStyle name="Currency 2 2 4 3 2 4" xfId="938" xr:uid="{E804CCC3-D70C-4209-81FB-9E1C82147F93}"/>
    <cellStyle name="Currency 2 2 4 3 2 4 2" xfId="2346" xr:uid="{6418C275-11C4-49DF-AEBF-460653E3E6BA}"/>
    <cellStyle name="Currency 2 2 4 3 2 5" xfId="1642" xr:uid="{FD00276B-AC20-40F6-8C0B-44C2D792C3F0}"/>
    <cellStyle name="Currency 2 2 4 3 3" xfId="322" xr:uid="{B31294EF-EB52-403B-B365-8D9A54DEB09C}"/>
    <cellStyle name="Currency 2 2 4 3 3 2" xfId="674" xr:uid="{7FB12512-06A8-4400-B0AB-FF54707F4986}"/>
    <cellStyle name="Currency 2 2 4 3 3 2 2" xfId="1378" xr:uid="{7D510F08-F036-452E-9C81-7577A95AC601}"/>
    <cellStyle name="Currency 2 2 4 3 3 2 2 2" xfId="2786" xr:uid="{2094D419-C71E-41FA-AA27-B9543DC9F339}"/>
    <cellStyle name="Currency 2 2 4 3 3 2 3" xfId="2082" xr:uid="{EBF457EE-527B-4991-BA8E-37A5DDB26F49}"/>
    <cellStyle name="Currency 2 2 4 3 3 3" xfId="1026" xr:uid="{A5423834-0101-40BA-8627-EC9BDE670744}"/>
    <cellStyle name="Currency 2 2 4 3 3 3 2" xfId="2434" xr:uid="{A33401CD-86BC-43B4-8AC9-F835261FB470}"/>
    <cellStyle name="Currency 2 2 4 3 3 4" xfId="1730" xr:uid="{6043A4AB-B184-44A1-B98F-02E1FA545061}"/>
    <cellStyle name="Currency 2 2 4 3 4" xfId="498" xr:uid="{11DE1A48-C629-430C-90C9-4C45EF46BDC2}"/>
    <cellStyle name="Currency 2 2 4 3 4 2" xfId="1202" xr:uid="{CB612782-5FCB-4702-8338-B71A72D9B05C}"/>
    <cellStyle name="Currency 2 2 4 3 4 2 2" xfId="2610" xr:uid="{357CB5B3-089C-4B26-8ABA-2E86D1965FE1}"/>
    <cellStyle name="Currency 2 2 4 3 4 3" xfId="1906" xr:uid="{0DDE8F7C-98C2-4B44-B1BD-162069CFE226}"/>
    <cellStyle name="Currency 2 2 4 3 5" xfId="850" xr:uid="{128EC230-6F28-4737-9D95-F74314C2C6F3}"/>
    <cellStyle name="Currency 2 2 4 3 5 2" xfId="2258" xr:uid="{83A83C48-561F-4190-AD5A-143783D0AAEB}"/>
    <cellStyle name="Currency 2 2 4 3 6" xfId="1554" xr:uid="{36E9C05C-ADB0-4190-9669-57B286CC15BB}"/>
    <cellStyle name="Currency 2 2 4 4" xfId="190" xr:uid="{4E1BC675-17A4-4A42-B1E3-243340EB7AC2}"/>
    <cellStyle name="Currency 2 2 4 4 2" xfId="366" xr:uid="{E0D67661-09B5-49D7-9556-EE2D3041E859}"/>
    <cellStyle name="Currency 2 2 4 4 2 2" xfId="718" xr:uid="{3B2CE8BB-3782-4C4B-97FB-343276B6E9E6}"/>
    <cellStyle name="Currency 2 2 4 4 2 2 2" xfId="1422" xr:uid="{7535270E-B0B1-4E9F-A819-B4258DBB004C}"/>
    <cellStyle name="Currency 2 2 4 4 2 2 2 2" xfId="2830" xr:uid="{3EE020F4-694C-427C-AFC5-E1DCA0CF883D}"/>
    <cellStyle name="Currency 2 2 4 4 2 2 3" xfId="2126" xr:uid="{B6066F54-97F0-4D89-9B26-1571B677CC16}"/>
    <cellStyle name="Currency 2 2 4 4 2 3" xfId="1070" xr:uid="{24CCCB45-62E2-4CB4-B764-FB71D36272D5}"/>
    <cellStyle name="Currency 2 2 4 4 2 3 2" xfId="2478" xr:uid="{AEDD1BC9-C91C-449E-9FDA-A233B19BB5C8}"/>
    <cellStyle name="Currency 2 2 4 4 2 4" xfId="1774" xr:uid="{CC20EE85-3B1E-4A0E-9B5D-8480C0D86CB4}"/>
    <cellStyle name="Currency 2 2 4 4 3" xfId="542" xr:uid="{155232F0-02A8-4778-86C6-87098AB7D4C6}"/>
    <cellStyle name="Currency 2 2 4 4 3 2" xfId="1246" xr:uid="{7CDFA393-F3F1-405C-81F1-EEE6EA9B5B6C}"/>
    <cellStyle name="Currency 2 2 4 4 3 2 2" xfId="2654" xr:uid="{9D040E8C-56B7-4A66-AFA8-C5EDB85DFC3B}"/>
    <cellStyle name="Currency 2 2 4 4 3 3" xfId="1950" xr:uid="{3132FAFC-E85D-4ACF-8F49-15F2D82679E7}"/>
    <cellStyle name="Currency 2 2 4 4 4" xfId="894" xr:uid="{CC6E8338-1F4E-4EB4-9064-CC803AD72594}"/>
    <cellStyle name="Currency 2 2 4 4 4 2" xfId="2302" xr:uid="{36210049-0BB9-4C02-BE80-98DE55E61CE1}"/>
    <cellStyle name="Currency 2 2 4 4 5" xfId="1598" xr:uid="{E37C128B-335B-460A-A38F-BB34337494F5}"/>
    <cellStyle name="Currency 2 2 4 5" xfId="278" xr:uid="{A70DF573-4764-408C-8B41-3E4E22701EF2}"/>
    <cellStyle name="Currency 2 2 4 5 2" xfId="630" xr:uid="{0A8531EC-611F-483F-846F-DA362D630F42}"/>
    <cellStyle name="Currency 2 2 4 5 2 2" xfId="1334" xr:uid="{C0C17A92-5132-41A1-BD9E-F7C24AD714B8}"/>
    <cellStyle name="Currency 2 2 4 5 2 2 2" xfId="2742" xr:uid="{FF82696E-285F-4F84-AFBE-7A730C7B19C3}"/>
    <cellStyle name="Currency 2 2 4 5 2 3" xfId="2038" xr:uid="{79B70BB5-EB28-46FB-8284-92BCBA2EE5EC}"/>
    <cellStyle name="Currency 2 2 4 5 3" xfId="982" xr:uid="{3B75EFB3-5244-4F57-9720-AD0887D0B081}"/>
    <cellStyle name="Currency 2 2 4 5 3 2" xfId="2390" xr:uid="{61D3CFCB-6ECC-44F7-A009-903E302BA6B9}"/>
    <cellStyle name="Currency 2 2 4 5 4" xfId="1686" xr:uid="{2E68912B-33A4-4829-AD35-4E5D4DB47C1D}"/>
    <cellStyle name="Currency 2 2 4 6" xfId="454" xr:uid="{A95A4D1C-A808-4328-90E6-E3A588F4B4ED}"/>
    <cellStyle name="Currency 2 2 4 6 2" xfId="1158" xr:uid="{081B894A-C9EE-4E4B-9609-CE36677C87BE}"/>
    <cellStyle name="Currency 2 2 4 6 2 2" xfId="2566" xr:uid="{86A3DD7F-46A7-4370-9FBE-45E0DAC4FF98}"/>
    <cellStyle name="Currency 2 2 4 6 3" xfId="1862" xr:uid="{2EF53436-0198-4855-BD55-D1B5EB942EA7}"/>
    <cellStyle name="Currency 2 2 4 7" xfId="806" xr:uid="{5A307DBE-0F5F-4D42-9317-EB56B35D70F8}"/>
    <cellStyle name="Currency 2 2 4 7 2" xfId="2214" xr:uid="{EA092619-A75C-450F-B87A-1CB18462D74B}"/>
    <cellStyle name="Currency 2 2 4 8" xfId="1510" xr:uid="{00D9362B-81AE-4965-860F-51A419DB483D}"/>
    <cellStyle name="Currency 2 2 5" xfId="132" xr:uid="{B3FD07B1-1512-4EF8-B223-C2ECF166FD91}"/>
    <cellStyle name="Currency 2 2 5 2" xfId="178" xr:uid="{EC97E1B5-BDE3-45A5-B2F6-6008E12C28F5}"/>
    <cellStyle name="Currency 2 2 5 2 2" xfId="266" xr:uid="{1276A96A-11D8-47F2-94E5-52B88C3DC1E0}"/>
    <cellStyle name="Currency 2 2 5 2 2 2" xfId="442" xr:uid="{E1AF75C7-3875-4241-BE8A-78086D13BFDB}"/>
    <cellStyle name="Currency 2 2 5 2 2 2 2" xfId="794" xr:uid="{BF2B0F18-F648-4174-AAA6-E26E9FDC124E}"/>
    <cellStyle name="Currency 2 2 5 2 2 2 2 2" xfId="1498" xr:uid="{A91D5388-2F59-4A1E-994D-B453E37847C4}"/>
    <cellStyle name="Currency 2 2 5 2 2 2 2 2 2" xfId="2906" xr:uid="{AC9A9214-BE28-4C23-92C3-1AEE10B32CFB}"/>
    <cellStyle name="Currency 2 2 5 2 2 2 2 3" xfId="2202" xr:uid="{6DD07ABF-E515-4504-80F7-353FB45356FB}"/>
    <cellStyle name="Currency 2 2 5 2 2 2 3" xfId="1146" xr:uid="{E8919CC9-AE1C-468A-99C7-8A8D6119F5AE}"/>
    <cellStyle name="Currency 2 2 5 2 2 2 3 2" xfId="2554" xr:uid="{CE811B47-7550-4709-AE7C-123383FF3519}"/>
    <cellStyle name="Currency 2 2 5 2 2 2 4" xfId="1850" xr:uid="{4F7BA1A4-57DF-4052-B5B1-7D5BA4838728}"/>
    <cellStyle name="Currency 2 2 5 2 2 3" xfId="618" xr:uid="{3F27FFCA-62E1-4095-A3EB-0DE0984892B1}"/>
    <cellStyle name="Currency 2 2 5 2 2 3 2" xfId="1322" xr:uid="{7F1FDE3C-D6ED-441D-9E45-4525E34B4204}"/>
    <cellStyle name="Currency 2 2 5 2 2 3 2 2" xfId="2730" xr:uid="{83567410-5A35-49FB-A91C-683D6F609669}"/>
    <cellStyle name="Currency 2 2 5 2 2 3 3" xfId="2026" xr:uid="{08DBC6ED-6A03-4DC4-8D89-FF49356BF78B}"/>
    <cellStyle name="Currency 2 2 5 2 2 4" xfId="970" xr:uid="{BB47EC0D-BB46-47CD-B125-DCBC5CA1A244}"/>
    <cellStyle name="Currency 2 2 5 2 2 4 2" xfId="2378" xr:uid="{CF46E281-1918-48A0-9951-DACCE8FF2CF1}"/>
    <cellStyle name="Currency 2 2 5 2 2 5" xfId="1674" xr:uid="{B463DB9A-B398-4BAC-91F7-C6BB1E1C92A4}"/>
    <cellStyle name="Currency 2 2 5 2 3" xfId="354" xr:uid="{93BF5CD1-9710-4840-BBDB-A88B3664D05F}"/>
    <cellStyle name="Currency 2 2 5 2 3 2" xfId="706" xr:uid="{8F67F376-4899-4D59-8A28-43814863B063}"/>
    <cellStyle name="Currency 2 2 5 2 3 2 2" xfId="1410" xr:uid="{1B376446-5678-4DB1-B7BD-E5F878969091}"/>
    <cellStyle name="Currency 2 2 5 2 3 2 2 2" xfId="2818" xr:uid="{8C2B5500-55A7-4E33-8819-2956119EFACC}"/>
    <cellStyle name="Currency 2 2 5 2 3 2 3" xfId="2114" xr:uid="{BCFD6B45-0398-4A9E-9F58-BE41F20FB9D8}"/>
    <cellStyle name="Currency 2 2 5 2 3 3" xfId="1058" xr:uid="{358484D8-296F-47A1-9377-7F805914CE28}"/>
    <cellStyle name="Currency 2 2 5 2 3 3 2" xfId="2466" xr:uid="{6583C54C-A5BC-478E-B9DE-31C8A204DFE7}"/>
    <cellStyle name="Currency 2 2 5 2 3 4" xfId="1762" xr:uid="{D43455C7-45A4-4B93-B52B-86916825ED49}"/>
    <cellStyle name="Currency 2 2 5 2 4" xfId="530" xr:uid="{60F19E53-8362-4EAF-A4F3-CA26F6FD0D9A}"/>
    <cellStyle name="Currency 2 2 5 2 4 2" xfId="1234" xr:uid="{DBC5B189-B14B-4A74-8CA9-5404E423D933}"/>
    <cellStyle name="Currency 2 2 5 2 4 2 2" xfId="2642" xr:uid="{026B93F5-8A81-44FA-BBF5-1BA6D4ADB48A}"/>
    <cellStyle name="Currency 2 2 5 2 4 3" xfId="1938" xr:uid="{F4C5A82D-26AE-46C6-9989-F7966CEACEE6}"/>
    <cellStyle name="Currency 2 2 5 2 5" xfId="882" xr:uid="{EB2264E2-2BF5-49A6-887C-B62B35EB0CF4}"/>
    <cellStyle name="Currency 2 2 5 2 5 2" xfId="2290" xr:uid="{AA700B97-C9F2-495E-9F22-AC5B66113675}"/>
    <cellStyle name="Currency 2 2 5 2 6" xfId="1586" xr:uid="{0A83DDD4-8D5B-4CC2-9376-8E45D59A58A6}"/>
    <cellStyle name="Currency 2 2 5 3" xfId="222" xr:uid="{3E6956A7-FE77-4FFE-8628-18A009871F81}"/>
    <cellStyle name="Currency 2 2 5 3 2" xfId="398" xr:uid="{3E1CC480-7DDB-491B-B469-4481731981F1}"/>
    <cellStyle name="Currency 2 2 5 3 2 2" xfId="750" xr:uid="{318A58F3-FFAF-4A69-B823-0D8621AA50E3}"/>
    <cellStyle name="Currency 2 2 5 3 2 2 2" xfId="1454" xr:uid="{F44E9F48-62A2-4969-9F32-C645D363AD24}"/>
    <cellStyle name="Currency 2 2 5 3 2 2 2 2" xfId="2862" xr:uid="{F712CE0A-E5E4-4164-B67E-D11E311FF168}"/>
    <cellStyle name="Currency 2 2 5 3 2 2 3" xfId="2158" xr:uid="{59820767-6623-41FA-98C9-B003D0827BA6}"/>
    <cellStyle name="Currency 2 2 5 3 2 3" xfId="1102" xr:uid="{7970EBF1-8676-46D9-BEA1-15D6E1B479D9}"/>
    <cellStyle name="Currency 2 2 5 3 2 3 2" xfId="2510" xr:uid="{04986587-15BD-4590-86BC-F041636F4301}"/>
    <cellStyle name="Currency 2 2 5 3 2 4" xfId="1806" xr:uid="{B83355CA-4ED8-4A2C-AFF0-532C2AF45FB7}"/>
    <cellStyle name="Currency 2 2 5 3 3" xfId="574" xr:uid="{FAD0B1A8-C417-413B-BF5E-1D02B684A656}"/>
    <cellStyle name="Currency 2 2 5 3 3 2" xfId="1278" xr:uid="{24BFA6BC-6999-49C3-AA2C-4A161080DFB8}"/>
    <cellStyle name="Currency 2 2 5 3 3 2 2" xfId="2686" xr:uid="{6E3A7E3A-CD57-4FB2-8800-40ADD21D9262}"/>
    <cellStyle name="Currency 2 2 5 3 3 3" xfId="1982" xr:uid="{69E690BF-C89D-4E4F-867A-972610912665}"/>
    <cellStyle name="Currency 2 2 5 3 4" xfId="926" xr:uid="{A73BA23C-D49B-424F-9AD4-0AB8D28AB422}"/>
    <cellStyle name="Currency 2 2 5 3 4 2" xfId="2334" xr:uid="{0B54165F-AD97-4DBD-9722-1B7691831467}"/>
    <cellStyle name="Currency 2 2 5 3 5" xfId="1630" xr:uid="{9C4632BB-A77D-4C0B-B9B3-45753CB8A7D8}"/>
    <cellStyle name="Currency 2 2 5 4" xfId="310" xr:uid="{41B8BC33-A27B-4A4F-9046-133DEF3209B2}"/>
    <cellStyle name="Currency 2 2 5 4 2" xfId="662" xr:uid="{ED8F1F85-B324-42E1-852A-74AF01CDDF74}"/>
    <cellStyle name="Currency 2 2 5 4 2 2" xfId="1366" xr:uid="{ADCC860B-A78F-4B9B-8F64-B11F47CB1F17}"/>
    <cellStyle name="Currency 2 2 5 4 2 2 2" xfId="2774" xr:uid="{734F38DF-B3B2-4AC5-AA41-197177993E96}"/>
    <cellStyle name="Currency 2 2 5 4 2 3" xfId="2070" xr:uid="{D8112A5D-4052-4431-A4CD-DD0E943147BA}"/>
    <cellStyle name="Currency 2 2 5 4 3" xfId="1014" xr:uid="{FFE8B86A-3C16-4187-8E7D-80F7C900B67D}"/>
    <cellStyle name="Currency 2 2 5 4 3 2" xfId="2422" xr:uid="{0E3967D3-1C55-4743-9E3B-68CB4B840BAB}"/>
    <cellStyle name="Currency 2 2 5 4 4" xfId="1718" xr:uid="{6EE032B1-9445-4DE1-B068-31867E31DE06}"/>
    <cellStyle name="Currency 2 2 5 5" xfId="486" xr:uid="{F54A7A8B-41BC-43A9-9C15-483A2872818D}"/>
    <cellStyle name="Currency 2 2 5 5 2" xfId="1190" xr:uid="{FA5D6AF3-73C8-4573-B9B9-4780E8EAF6C8}"/>
    <cellStyle name="Currency 2 2 5 5 2 2" xfId="2598" xr:uid="{BF980D5E-A687-4CD0-BE4A-35CFCBB253D0}"/>
    <cellStyle name="Currency 2 2 5 5 3" xfId="1894" xr:uid="{812754B7-3359-42BE-9363-28A93F63F9A9}"/>
    <cellStyle name="Currency 2 2 5 6" xfId="838" xr:uid="{10797ABA-54B1-482C-8071-693EC26709BB}"/>
    <cellStyle name="Currency 2 2 5 6 2" xfId="2246" xr:uid="{350139C2-3864-4831-9729-118154BDFB4F}"/>
    <cellStyle name="Currency 2 2 5 7" xfId="1542" xr:uid="{C6E1C994-3448-4BD6-AA11-F880A2D21AA0}"/>
    <cellStyle name="Currency 2 2 6" xfId="108" xr:uid="{05C450C5-2DAC-4150-ABC7-072A507E81C4}"/>
    <cellStyle name="Currency 2 2 6 2" xfId="154" xr:uid="{344AC525-718C-4C9B-8E45-EA8F508E585F}"/>
    <cellStyle name="Currency 2 2 6 2 2" xfId="242" xr:uid="{7D57E4AA-88DB-4A7B-9FA6-0DBD8221CD15}"/>
    <cellStyle name="Currency 2 2 6 2 2 2" xfId="418" xr:uid="{C4F27B25-EF77-4791-9003-D1B6AC2E5CF0}"/>
    <cellStyle name="Currency 2 2 6 2 2 2 2" xfId="770" xr:uid="{F70A2DE0-17C4-46BE-83B1-7FBE623927FB}"/>
    <cellStyle name="Currency 2 2 6 2 2 2 2 2" xfId="1474" xr:uid="{ED086CBF-1E53-495D-93A8-3872CE1DCF09}"/>
    <cellStyle name="Currency 2 2 6 2 2 2 2 2 2" xfId="2882" xr:uid="{C9AF9E09-4BEE-4BFA-BD43-1255895AE766}"/>
    <cellStyle name="Currency 2 2 6 2 2 2 2 3" xfId="2178" xr:uid="{DE600380-955F-4291-BD06-34EE03F3B1CD}"/>
    <cellStyle name="Currency 2 2 6 2 2 2 3" xfId="1122" xr:uid="{C5C69F07-E87F-4AD2-923A-87345FFC0608}"/>
    <cellStyle name="Currency 2 2 6 2 2 2 3 2" xfId="2530" xr:uid="{7EB9F445-3D6C-4667-B446-771EE6AD35C8}"/>
    <cellStyle name="Currency 2 2 6 2 2 2 4" xfId="1826" xr:uid="{3D9BFCC2-8673-4E83-A9DA-F0A335A95E67}"/>
    <cellStyle name="Currency 2 2 6 2 2 3" xfId="594" xr:uid="{BB08C50D-FFC4-42E6-968B-7982E51F5C1E}"/>
    <cellStyle name="Currency 2 2 6 2 2 3 2" xfId="1298" xr:uid="{710E9969-8CFD-46F9-A303-7B162CE7C86E}"/>
    <cellStyle name="Currency 2 2 6 2 2 3 2 2" xfId="2706" xr:uid="{7D12E473-6701-4CD1-A2ED-076A5486BA9B}"/>
    <cellStyle name="Currency 2 2 6 2 2 3 3" xfId="2002" xr:uid="{358BBAE0-13D1-448F-8A53-6D9D78A0B423}"/>
    <cellStyle name="Currency 2 2 6 2 2 4" xfId="946" xr:uid="{BC0B8AC8-F727-490C-9E34-3CA5422D368B}"/>
    <cellStyle name="Currency 2 2 6 2 2 4 2" xfId="2354" xr:uid="{1537A547-9664-4030-90A8-0CADC7D77E66}"/>
    <cellStyle name="Currency 2 2 6 2 2 5" xfId="1650" xr:uid="{75CE17EB-52D9-4766-AB95-400570AE0976}"/>
    <cellStyle name="Currency 2 2 6 2 3" xfId="330" xr:uid="{CD21FB1B-6B51-4EA1-A6FA-A95407A9D57E}"/>
    <cellStyle name="Currency 2 2 6 2 3 2" xfId="682" xr:uid="{AF8C045B-C4F2-4D0C-B6E8-0C427873CCEA}"/>
    <cellStyle name="Currency 2 2 6 2 3 2 2" xfId="1386" xr:uid="{AB9266AD-2CEC-4770-933A-973C2294D6E6}"/>
    <cellStyle name="Currency 2 2 6 2 3 2 2 2" xfId="2794" xr:uid="{65D2B37E-1096-4828-A96F-6E1B2945DB20}"/>
    <cellStyle name="Currency 2 2 6 2 3 2 3" xfId="2090" xr:uid="{7B8E6D31-EAE7-4809-A606-198D1BFFA0C8}"/>
    <cellStyle name="Currency 2 2 6 2 3 3" xfId="1034" xr:uid="{AA056961-1785-499A-A868-7DBFB6275007}"/>
    <cellStyle name="Currency 2 2 6 2 3 3 2" xfId="2442" xr:uid="{985D8FAB-F3B0-4D21-A68B-E622EB9D1663}"/>
    <cellStyle name="Currency 2 2 6 2 3 4" xfId="1738" xr:uid="{E0B6FC08-6D26-4811-A2C8-AC9D17FC89D1}"/>
    <cellStyle name="Currency 2 2 6 2 4" xfId="506" xr:uid="{520EF626-0E9F-480F-BF3B-E031330432B3}"/>
    <cellStyle name="Currency 2 2 6 2 4 2" xfId="1210" xr:uid="{81DF8EFE-0815-4461-91EF-BCAAD48B2560}"/>
    <cellStyle name="Currency 2 2 6 2 4 2 2" xfId="2618" xr:uid="{EC3E5F05-3FE2-4514-8D6E-B7EFCFFFE1E3}"/>
    <cellStyle name="Currency 2 2 6 2 4 3" xfId="1914" xr:uid="{B550495E-261B-4AD9-972E-08B6B5D50242}"/>
    <cellStyle name="Currency 2 2 6 2 5" xfId="858" xr:uid="{C4EF28BE-33CC-4AEC-B79C-44F775769F14}"/>
    <cellStyle name="Currency 2 2 6 2 5 2" xfId="2266" xr:uid="{3EB79EB5-5647-4CF0-9E56-FEB192E640CD}"/>
    <cellStyle name="Currency 2 2 6 2 6" xfId="1562" xr:uid="{B1E67E7C-A383-4F14-8148-A30FE3E15955}"/>
    <cellStyle name="Currency 2 2 6 3" xfId="198" xr:uid="{DABEE102-0EC7-4CDE-B18A-C82957D676E4}"/>
    <cellStyle name="Currency 2 2 6 3 2" xfId="374" xr:uid="{1BFDD401-BF40-4A8E-B93B-6D05F94CBD4B}"/>
    <cellStyle name="Currency 2 2 6 3 2 2" xfId="726" xr:uid="{0CC427EF-217D-4EE0-B01F-AA76E749F057}"/>
    <cellStyle name="Currency 2 2 6 3 2 2 2" xfId="1430" xr:uid="{4560C1F1-CB49-4D27-9E5A-EBA70AAF58EC}"/>
    <cellStyle name="Currency 2 2 6 3 2 2 2 2" xfId="2838" xr:uid="{3F8A11DE-FD43-4C69-BD42-BBD50CF15BF5}"/>
    <cellStyle name="Currency 2 2 6 3 2 2 3" xfId="2134" xr:uid="{9879AF9E-6F3C-4B8A-BA76-42ACE8497584}"/>
    <cellStyle name="Currency 2 2 6 3 2 3" xfId="1078" xr:uid="{3E4A73C8-FBF6-4C18-90FB-7DAED2D759F1}"/>
    <cellStyle name="Currency 2 2 6 3 2 3 2" xfId="2486" xr:uid="{3D293FD7-1F97-4651-9D42-867A71431D1E}"/>
    <cellStyle name="Currency 2 2 6 3 2 4" xfId="1782" xr:uid="{B74FA37D-3659-44D0-B929-1527E71DFA23}"/>
    <cellStyle name="Currency 2 2 6 3 3" xfId="550" xr:uid="{E2C68025-705F-49FD-9274-FF2FAB4D730F}"/>
    <cellStyle name="Currency 2 2 6 3 3 2" xfId="1254" xr:uid="{6E5ADE45-EE25-41F1-80E3-15D2F6DBBF47}"/>
    <cellStyle name="Currency 2 2 6 3 3 2 2" xfId="2662" xr:uid="{E3F73460-11C8-4953-A734-8EF7C0CF3BC5}"/>
    <cellStyle name="Currency 2 2 6 3 3 3" xfId="1958" xr:uid="{CBDC8541-D4BF-44D6-8765-04A4E2CF172B}"/>
    <cellStyle name="Currency 2 2 6 3 4" xfId="902" xr:uid="{434F765B-5F7A-4D7A-B73E-75736DF6BD99}"/>
    <cellStyle name="Currency 2 2 6 3 4 2" xfId="2310" xr:uid="{BE8188E3-7EE3-4E31-AF24-E180767CE3A3}"/>
    <cellStyle name="Currency 2 2 6 3 5" xfId="1606" xr:uid="{893C56FE-E482-46B0-B787-F7F1C04D1AB6}"/>
    <cellStyle name="Currency 2 2 6 4" xfId="286" xr:uid="{272BBEF7-07D9-4BE2-B3FE-928BF3D81DF8}"/>
    <cellStyle name="Currency 2 2 6 4 2" xfId="638" xr:uid="{CB6F1DB3-2707-4D00-862B-6124DF0B9615}"/>
    <cellStyle name="Currency 2 2 6 4 2 2" xfId="1342" xr:uid="{0C354183-F1C4-44DA-8E4E-23C76E79897E}"/>
    <cellStyle name="Currency 2 2 6 4 2 2 2" xfId="2750" xr:uid="{9C8C71B4-8DCB-4C5C-8AEA-2AB70AD50F46}"/>
    <cellStyle name="Currency 2 2 6 4 2 3" xfId="2046" xr:uid="{894AB8E1-75BC-49AC-AF33-83583B5184CE}"/>
    <cellStyle name="Currency 2 2 6 4 3" xfId="990" xr:uid="{C633A5A6-76D0-48E2-A31C-7EA3D2CBA1B6}"/>
    <cellStyle name="Currency 2 2 6 4 3 2" xfId="2398" xr:uid="{96E986BB-68F1-433D-A37C-B024C09B4524}"/>
    <cellStyle name="Currency 2 2 6 4 4" xfId="1694" xr:uid="{0731E23A-BD25-48D6-BD1A-2655A494887D}"/>
    <cellStyle name="Currency 2 2 6 5" xfId="462" xr:uid="{7CE7D414-3C82-4F14-9499-85B83A064DF7}"/>
    <cellStyle name="Currency 2 2 6 5 2" xfId="1166" xr:uid="{CE752C25-C354-41B3-81F6-9CAE27D52132}"/>
    <cellStyle name="Currency 2 2 6 5 2 2" xfId="2574" xr:uid="{E49ABBF0-64F4-4B7C-A116-52ED6B3AFE70}"/>
    <cellStyle name="Currency 2 2 6 5 3" xfId="1870" xr:uid="{FA72AA9C-9D7D-4328-B8BD-4528E4DDBA5D}"/>
    <cellStyle name="Currency 2 2 6 6" xfId="814" xr:uid="{1492026F-7F70-46B6-A105-FE0B42F9052C}"/>
    <cellStyle name="Currency 2 2 6 6 2" xfId="2222" xr:uid="{7E64F7B2-C4C5-431C-BC28-09540ACE3728}"/>
    <cellStyle name="Currency 2 2 6 7" xfId="1518" xr:uid="{0B7AF736-18A2-42DE-8E7B-E0190C064F75}"/>
    <cellStyle name="Currency 2 2 7" xfId="138" xr:uid="{884D2BA1-E1E6-412C-B865-F93EBFA6CD9A}"/>
    <cellStyle name="Currency 2 2 7 2" xfId="226" xr:uid="{C6E2E972-66CC-41B8-BB2A-8C196372BC43}"/>
    <cellStyle name="Currency 2 2 7 2 2" xfId="402" xr:uid="{6BD3B942-04AA-42E6-826D-727063A70AB8}"/>
    <cellStyle name="Currency 2 2 7 2 2 2" xfId="754" xr:uid="{F9ADFAA1-3CEB-43D3-B819-A5BACD89EC92}"/>
    <cellStyle name="Currency 2 2 7 2 2 2 2" xfId="1458" xr:uid="{294F42DC-5F53-4616-BE07-FFC8A1814804}"/>
    <cellStyle name="Currency 2 2 7 2 2 2 2 2" xfId="2866" xr:uid="{74E69BCB-AD51-413E-8910-4B70961A2861}"/>
    <cellStyle name="Currency 2 2 7 2 2 2 3" xfId="2162" xr:uid="{44010100-1486-43CE-B29E-7992DA20D4A9}"/>
    <cellStyle name="Currency 2 2 7 2 2 3" xfId="1106" xr:uid="{55BB3CF8-04C2-4855-BBAB-E82B934AEACB}"/>
    <cellStyle name="Currency 2 2 7 2 2 3 2" xfId="2514" xr:uid="{28370EE3-D549-4E23-AFD1-8E13EA5400F5}"/>
    <cellStyle name="Currency 2 2 7 2 2 4" xfId="1810" xr:uid="{1E35EBFB-6146-4AC5-B9D1-659688FFF9EF}"/>
    <cellStyle name="Currency 2 2 7 2 3" xfId="578" xr:uid="{514841C5-F680-45B3-9287-1274C4B00AFF}"/>
    <cellStyle name="Currency 2 2 7 2 3 2" xfId="1282" xr:uid="{3C3E16E5-2D40-4CFE-809C-E7BFC3245B8F}"/>
    <cellStyle name="Currency 2 2 7 2 3 2 2" xfId="2690" xr:uid="{93669573-41EF-42D6-9774-CB952F06EBC9}"/>
    <cellStyle name="Currency 2 2 7 2 3 3" xfId="1986" xr:uid="{9EBB5CD0-292C-4B01-A0CB-2A5A607F7505}"/>
    <cellStyle name="Currency 2 2 7 2 4" xfId="930" xr:uid="{6602FF22-6D11-495E-B695-8229F4BD650E}"/>
    <cellStyle name="Currency 2 2 7 2 4 2" xfId="2338" xr:uid="{2B278348-4849-4A34-9A24-110A91B7693E}"/>
    <cellStyle name="Currency 2 2 7 2 5" xfId="1634" xr:uid="{11A9724C-DE47-41A4-B288-6B5F475B7744}"/>
    <cellStyle name="Currency 2 2 7 3" xfId="314" xr:uid="{AE9092D4-71F7-483E-AA69-1204A9A49333}"/>
    <cellStyle name="Currency 2 2 7 3 2" xfId="666" xr:uid="{6E64F9DF-2A4E-4940-B56A-0F424FC01724}"/>
    <cellStyle name="Currency 2 2 7 3 2 2" xfId="1370" xr:uid="{A720344E-234C-4F7A-A529-905A6D1512A4}"/>
    <cellStyle name="Currency 2 2 7 3 2 2 2" xfId="2778" xr:uid="{CA5A3BEB-92EA-4278-BAAA-2A174AFD472A}"/>
    <cellStyle name="Currency 2 2 7 3 2 3" xfId="2074" xr:uid="{3E215651-CEF5-418D-9581-4B4D4F0D8C0E}"/>
    <cellStyle name="Currency 2 2 7 3 3" xfId="1018" xr:uid="{71A1B051-A427-47EA-8BDC-BA271E9E8C51}"/>
    <cellStyle name="Currency 2 2 7 3 3 2" xfId="2426" xr:uid="{33991063-E0DC-4FFA-A946-C36C1D0FFE0A}"/>
    <cellStyle name="Currency 2 2 7 3 4" xfId="1722" xr:uid="{819AC131-5236-4414-9495-5DAD0F2FF055}"/>
    <cellStyle name="Currency 2 2 7 4" xfId="490" xr:uid="{ADEFD54E-922B-4C7A-91F7-B7A65E8F649B}"/>
    <cellStyle name="Currency 2 2 7 4 2" xfId="1194" xr:uid="{6377A6A3-B914-4EC9-98BE-18CD3F29C5BA}"/>
    <cellStyle name="Currency 2 2 7 4 2 2" xfId="2602" xr:uid="{221E65BD-66ED-4A66-872D-631366D12800}"/>
    <cellStyle name="Currency 2 2 7 4 3" xfId="1898" xr:uid="{50FF0A82-2EB1-4745-B161-F9B2D787555A}"/>
    <cellStyle name="Currency 2 2 7 5" xfId="842" xr:uid="{60094193-AB02-43FD-A662-019F29E4C167}"/>
    <cellStyle name="Currency 2 2 7 5 2" xfId="2250" xr:uid="{1BDB5A27-74BB-4EB3-9DAF-34B2E12FE920}"/>
    <cellStyle name="Currency 2 2 7 6" xfId="1546" xr:uid="{22C72893-9111-4658-B778-BED2D61B5A9D}"/>
    <cellStyle name="Currency 2 2 8" xfId="182" xr:uid="{4257CD85-BBC7-468B-8FF1-9D8174023FE0}"/>
    <cellStyle name="Currency 2 2 8 2" xfId="358" xr:uid="{EC58367B-89DF-4A6B-ADEA-81331C8A10B8}"/>
    <cellStyle name="Currency 2 2 8 2 2" xfId="710" xr:uid="{CC72F88E-0A5E-47D1-8116-BA4C741C05F9}"/>
    <cellStyle name="Currency 2 2 8 2 2 2" xfId="1414" xr:uid="{78B966D5-3DD5-41D5-9B99-C95A85FDBF9B}"/>
    <cellStyle name="Currency 2 2 8 2 2 2 2" xfId="2822" xr:uid="{D88BEB99-6BD4-46CD-B0D3-D430C09B98EE}"/>
    <cellStyle name="Currency 2 2 8 2 2 3" xfId="2118" xr:uid="{F03247C0-1DAB-43A0-9D0D-BC7692653FA8}"/>
    <cellStyle name="Currency 2 2 8 2 3" xfId="1062" xr:uid="{E54B33FF-1A5E-41F5-B219-39D8AFD85206}"/>
    <cellStyle name="Currency 2 2 8 2 3 2" xfId="2470" xr:uid="{6BDD500F-AE15-4D6C-8D35-AD40E8896432}"/>
    <cellStyle name="Currency 2 2 8 2 4" xfId="1766" xr:uid="{F35564B6-A0AF-4AB3-BF2C-F8C7BDFD0227}"/>
    <cellStyle name="Currency 2 2 8 3" xfId="534" xr:uid="{8E4633B7-E004-4640-8D3F-E056EE06D0D8}"/>
    <cellStyle name="Currency 2 2 8 3 2" xfId="1238" xr:uid="{EBDE7C62-B8FE-4649-AD2D-17076C637418}"/>
    <cellStyle name="Currency 2 2 8 3 2 2" xfId="2646" xr:uid="{6DF4FF9E-D2D3-4B7D-9FB4-AD4BB9CA5E61}"/>
    <cellStyle name="Currency 2 2 8 3 3" xfId="1942" xr:uid="{B0ED6F41-968C-4B4E-871F-2CCE94BD6EEC}"/>
    <cellStyle name="Currency 2 2 8 4" xfId="886" xr:uid="{C1D08A35-2349-4792-9799-A6BB27AB138F}"/>
    <cellStyle name="Currency 2 2 8 4 2" xfId="2294" xr:uid="{7A8EA4A8-6695-4E19-9A02-6A24F364F310}"/>
    <cellStyle name="Currency 2 2 8 5" xfId="1590" xr:uid="{DBEE836E-01E5-4B4F-B7B3-70A038B75C3A}"/>
    <cellStyle name="Currency 2 2 9" xfId="270" xr:uid="{29609A92-4076-476E-9234-B20CF85DDF3B}"/>
    <cellStyle name="Currency 2 2 9 2" xfId="622" xr:uid="{AE2FA3AA-4C3A-44DB-A62C-7F7A5B03B237}"/>
    <cellStyle name="Currency 2 2 9 2 2" xfId="1326" xr:uid="{059A6C94-464B-4E09-822F-24D9C858CC5B}"/>
    <cellStyle name="Currency 2 2 9 2 2 2" xfId="2734" xr:uid="{E6FD0D29-2CD5-41FD-8A3F-2A46FA863551}"/>
    <cellStyle name="Currency 2 2 9 2 3" xfId="2030" xr:uid="{EE27E5C9-19C6-4648-9C2D-E46A54677149}"/>
    <cellStyle name="Currency 2 2 9 3" xfId="974" xr:uid="{EECDBE54-AABC-46B9-AC10-96DF10643B7B}"/>
    <cellStyle name="Currency 2 2 9 3 2" xfId="2382" xr:uid="{BE7AD0F7-51E6-443E-843D-989C35C18289}"/>
    <cellStyle name="Currency 2 2 9 4" xfId="1678" xr:uid="{5422CCE5-43FD-45DE-994C-9FDEF783A288}"/>
    <cellStyle name="Currency 2 3" xfId="57" xr:uid="{31E5E829-19EE-4312-AF45-4C0E189CCFCA}"/>
    <cellStyle name="Currency 2 3 10" xfId="1503" xr:uid="{F0E41FD9-D732-4D95-9BB3-78203F6E35D2}"/>
    <cellStyle name="Currency 2 3 2" xfId="71" xr:uid="{BB358179-82ED-46C8-A4A6-B0605785DDD1}"/>
    <cellStyle name="Currency 2 3 2 2" xfId="99" xr:uid="{D6244318-BB43-4F98-9039-119B8D059391}"/>
    <cellStyle name="Currency 2 3 2 2 2" xfId="128" xr:uid="{E47B3BAE-243B-48CF-863C-AB6DA04A5E92}"/>
    <cellStyle name="Currency 2 3 2 2 2 2" xfId="174" xr:uid="{D93E07D2-A7C9-4BED-B2B6-6805986B22CA}"/>
    <cellStyle name="Currency 2 3 2 2 2 2 2" xfId="262" xr:uid="{35B6C838-C647-464A-AFAF-CB11AAC877BE}"/>
    <cellStyle name="Currency 2 3 2 2 2 2 2 2" xfId="438" xr:uid="{C20DF0C8-096B-422C-9FFD-C9A92B6D3495}"/>
    <cellStyle name="Currency 2 3 2 2 2 2 2 2 2" xfId="790" xr:uid="{A1A56419-9174-4FDB-9046-6A23D99FFFA1}"/>
    <cellStyle name="Currency 2 3 2 2 2 2 2 2 2 2" xfId="1494" xr:uid="{C747433E-C4AD-471C-8974-5F0DA7589781}"/>
    <cellStyle name="Currency 2 3 2 2 2 2 2 2 2 2 2" xfId="2902" xr:uid="{B2D5956B-BC3A-424A-BA83-7675917F03BD}"/>
    <cellStyle name="Currency 2 3 2 2 2 2 2 2 2 3" xfId="2198" xr:uid="{940A7C18-E330-41B4-AD4F-682AA319619E}"/>
    <cellStyle name="Currency 2 3 2 2 2 2 2 2 3" xfId="1142" xr:uid="{8B75D3D8-6045-49F5-B2F7-F281B9FFE526}"/>
    <cellStyle name="Currency 2 3 2 2 2 2 2 2 3 2" xfId="2550" xr:uid="{01D19454-21D5-4AA2-B46E-F0B97978A640}"/>
    <cellStyle name="Currency 2 3 2 2 2 2 2 2 4" xfId="1846" xr:uid="{7DC3C2AA-76CA-4DC8-A1F6-BCB0B4E591F6}"/>
    <cellStyle name="Currency 2 3 2 2 2 2 2 3" xfId="614" xr:uid="{F636D61F-2708-4B48-B8F5-A33B229EB381}"/>
    <cellStyle name="Currency 2 3 2 2 2 2 2 3 2" xfId="1318" xr:uid="{ACD9EBDD-CDBC-414C-8624-0440C5C6ED8E}"/>
    <cellStyle name="Currency 2 3 2 2 2 2 2 3 2 2" xfId="2726" xr:uid="{ADB58C37-EDD0-47AB-92B4-35637191DC16}"/>
    <cellStyle name="Currency 2 3 2 2 2 2 2 3 3" xfId="2022" xr:uid="{8B02BF3C-A3FA-494C-AEF6-9A527090AB59}"/>
    <cellStyle name="Currency 2 3 2 2 2 2 2 4" xfId="966" xr:uid="{25F5AAF8-59C0-4925-AA30-D78F98F996C5}"/>
    <cellStyle name="Currency 2 3 2 2 2 2 2 4 2" xfId="2374" xr:uid="{FF9A284A-0043-4342-894A-430C0F5107B3}"/>
    <cellStyle name="Currency 2 3 2 2 2 2 2 5" xfId="1670" xr:uid="{E764BF6C-F061-46ED-ACDF-05FA41CFEC99}"/>
    <cellStyle name="Currency 2 3 2 2 2 2 3" xfId="350" xr:uid="{9B6A3AE6-5A5E-4576-AF30-F61427875F77}"/>
    <cellStyle name="Currency 2 3 2 2 2 2 3 2" xfId="702" xr:uid="{C5DDA955-D9ED-48B1-BF1D-9C0D087C219A}"/>
    <cellStyle name="Currency 2 3 2 2 2 2 3 2 2" xfId="1406" xr:uid="{3FAB596A-52C0-400D-B0B6-14078DA2CDAD}"/>
    <cellStyle name="Currency 2 3 2 2 2 2 3 2 2 2" xfId="2814" xr:uid="{166B92E3-7B32-44A5-9A35-A074FE2066ED}"/>
    <cellStyle name="Currency 2 3 2 2 2 2 3 2 3" xfId="2110" xr:uid="{042376F2-9A66-48AF-9935-6116FF5459F5}"/>
    <cellStyle name="Currency 2 3 2 2 2 2 3 3" xfId="1054" xr:uid="{225D22AA-B594-423A-8DA2-863E6664C5BB}"/>
    <cellStyle name="Currency 2 3 2 2 2 2 3 3 2" xfId="2462" xr:uid="{E9544512-BFC6-40ED-8796-3C65A56E7CA4}"/>
    <cellStyle name="Currency 2 3 2 2 2 2 3 4" xfId="1758" xr:uid="{96C051FA-E19E-4A86-9FC5-FF2959139036}"/>
    <cellStyle name="Currency 2 3 2 2 2 2 4" xfId="526" xr:uid="{653A20F9-EB6F-4B33-87CC-23CC07CBE69A}"/>
    <cellStyle name="Currency 2 3 2 2 2 2 4 2" xfId="1230" xr:uid="{F2B19ED0-6E4A-4765-A5A4-CA153947BE81}"/>
    <cellStyle name="Currency 2 3 2 2 2 2 4 2 2" xfId="2638" xr:uid="{2DEC31A2-34D0-4C60-9B1A-31231371D9C1}"/>
    <cellStyle name="Currency 2 3 2 2 2 2 4 3" xfId="1934" xr:uid="{209F5AAE-4275-40B3-A84E-8FC01C99BBD7}"/>
    <cellStyle name="Currency 2 3 2 2 2 2 5" xfId="878" xr:uid="{621678BF-0462-48E5-92FF-AACC8C52AAD9}"/>
    <cellStyle name="Currency 2 3 2 2 2 2 5 2" xfId="2286" xr:uid="{D1548DC0-5F60-49D7-A53D-301CC9350997}"/>
    <cellStyle name="Currency 2 3 2 2 2 2 6" xfId="1582" xr:uid="{2500BDCE-C169-45CD-8705-DC60244FAA96}"/>
    <cellStyle name="Currency 2 3 2 2 2 3" xfId="218" xr:uid="{A2AADDED-B3C7-439E-BF5E-4C4533FC9B88}"/>
    <cellStyle name="Currency 2 3 2 2 2 3 2" xfId="394" xr:uid="{E71751AA-B88D-4C99-ACBE-52EAA4066482}"/>
    <cellStyle name="Currency 2 3 2 2 2 3 2 2" xfId="746" xr:uid="{2FC1444A-12EA-4ED5-B03F-C523DE9BA53A}"/>
    <cellStyle name="Currency 2 3 2 2 2 3 2 2 2" xfId="1450" xr:uid="{3A4586BA-9E1A-48C1-A5F0-EDD03197ACCE}"/>
    <cellStyle name="Currency 2 3 2 2 2 3 2 2 2 2" xfId="2858" xr:uid="{0413FEC7-2A3C-42D0-9256-37A19A18101B}"/>
    <cellStyle name="Currency 2 3 2 2 2 3 2 2 3" xfId="2154" xr:uid="{27F2FE30-A206-48FE-8BC5-D0F5EE3C27A9}"/>
    <cellStyle name="Currency 2 3 2 2 2 3 2 3" xfId="1098" xr:uid="{233B53D0-9109-4DB0-BFAA-9FBBAADF437A}"/>
    <cellStyle name="Currency 2 3 2 2 2 3 2 3 2" xfId="2506" xr:uid="{53E6F602-1CE1-4C50-9D67-E00DA8AE423C}"/>
    <cellStyle name="Currency 2 3 2 2 2 3 2 4" xfId="1802" xr:uid="{96F54903-BF81-43B3-9037-DBAD64C04055}"/>
    <cellStyle name="Currency 2 3 2 2 2 3 3" xfId="570" xr:uid="{E447431D-1AB3-4CB4-9D10-F7E3C7D83DAB}"/>
    <cellStyle name="Currency 2 3 2 2 2 3 3 2" xfId="1274" xr:uid="{3DEACD82-B274-4C37-8DA0-F48A9FC31F3A}"/>
    <cellStyle name="Currency 2 3 2 2 2 3 3 2 2" xfId="2682" xr:uid="{D9100D5C-3658-416A-BDF0-116954837F2F}"/>
    <cellStyle name="Currency 2 3 2 2 2 3 3 3" xfId="1978" xr:uid="{15703F75-5CD5-40FD-8FAF-504B3A6F946C}"/>
    <cellStyle name="Currency 2 3 2 2 2 3 4" xfId="922" xr:uid="{55267D04-39FE-4422-83F2-0B85EA7DFD29}"/>
    <cellStyle name="Currency 2 3 2 2 2 3 4 2" xfId="2330" xr:uid="{9FD4E10A-1603-40E0-A79D-A583A79CB2E5}"/>
    <cellStyle name="Currency 2 3 2 2 2 3 5" xfId="1626" xr:uid="{0C0AF281-5F28-4962-B03D-9F6AA2382F9B}"/>
    <cellStyle name="Currency 2 3 2 2 2 4" xfId="306" xr:uid="{0F760AE5-5FA7-414D-A20E-691E9DC7AA6C}"/>
    <cellStyle name="Currency 2 3 2 2 2 4 2" xfId="658" xr:uid="{C0EE4028-7B99-4EF8-BE35-C6C765CB683C}"/>
    <cellStyle name="Currency 2 3 2 2 2 4 2 2" xfId="1362" xr:uid="{55247B03-B20E-4ED9-9CB0-DBBBFB2DA771}"/>
    <cellStyle name="Currency 2 3 2 2 2 4 2 2 2" xfId="2770" xr:uid="{56AF70B1-DB58-4DBE-8B6F-D0F0C8AB554F}"/>
    <cellStyle name="Currency 2 3 2 2 2 4 2 3" xfId="2066" xr:uid="{8FAC66C5-C4E5-4FB0-BE6C-71C1C86F7413}"/>
    <cellStyle name="Currency 2 3 2 2 2 4 3" xfId="1010" xr:uid="{D74B7B66-1051-4B4C-B35E-9E911DEFBB3D}"/>
    <cellStyle name="Currency 2 3 2 2 2 4 3 2" xfId="2418" xr:uid="{753F09BE-97D6-4F20-BFC1-96A209470266}"/>
    <cellStyle name="Currency 2 3 2 2 2 4 4" xfId="1714" xr:uid="{BA272711-444F-4AAC-87D4-449BDE0B4C5F}"/>
    <cellStyle name="Currency 2 3 2 2 2 5" xfId="482" xr:uid="{4E913B96-F0B9-4F4F-A70B-ADBAD69929EC}"/>
    <cellStyle name="Currency 2 3 2 2 2 5 2" xfId="1186" xr:uid="{F1D98485-4C98-40BC-B739-9FD1602622F2}"/>
    <cellStyle name="Currency 2 3 2 2 2 5 2 2" xfId="2594" xr:uid="{16A06BF7-8FD8-4CF7-AB29-97715878F849}"/>
    <cellStyle name="Currency 2 3 2 2 2 5 3" xfId="1890" xr:uid="{D54AA17A-ADD0-4A21-9638-091741CE49D8}"/>
    <cellStyle name="Currency 2 3 2 2 2 6" xfId="834" xr:uid="{90E76153-277C-4820-9AE4-58F7195BA54E}"/>
    <cellStyle name="Currency 2 3 2 2 2 6 2" xfId="2242" xr:uid="{8287300F-6C70-426C-B653-38A110210A9E}"/>
    <cellStyle name="Currency 2 3 2 2 2 7" xfId="1538" xr:uid="{D97E1412-C6B9-463C-B3D1-CD7E8B2BAF2F}"/>
    <cellStyle name="Currency 2 3 2 2 3" xfId="151" xr:uid="{0070D027-D539-4C95-AB87-A30CA2EA4F93}"/>
    <cellStyle name="Currency 2 3 2 2 3 2" xfId="239" xr:uid="{AD94AACC-47B0-4E4B-AE06-3A89E962D277}"/>
    <cellStyle name="Currency 2 3 2 2 3 2 2" xfId="415" xr:uid="{26107F55-CE7B-4780-A117-E74E7D7062F4}"/>
    <cellStyle name="Currency 2 3 2 2 3 2 2 2" xfId="767" xr:uid="{229CD813-DBEC-4AD8-A2A4-3AF515B6B13D}"/>
    <cellStyle name="Currency 2 3 2 2 3 2 2 2 2" xfId="1471" xr:uid="{944E8735-BD10-4F0C-866F-70FE6D4B5010}"/>
    <cellStyle name="Currency 2 3 2 2 3 2 2 2 2 2" xfId="2879" xr:uid="{652E76A5-1FC8-47B4-A248-406B044BB921}"/>
    <cellStyle name="Currency 2 3 2 2 3 2 2 2 3" xfId="2175" xr:uid="{343FDAFC-1389-4B50-A868-97DB70CA6E89}"/>
    <cellStyle name="Currency 2 3 2 2 3 2 2 3" xfId="1119" xr:uid="{D846FFFF-BE19-4863-9EBF-A717CD7043D4}"/>
    <cellStyle name="Currency 2 3 2 2 3 2 2 3 2" xfId="2527" xr:uid="{1B31D590-6E92-49CB-902C-DED91C22919D}"/>
    <cellStyle name="Currency 2 3 2 2 3 2 2 4" xfId="1823" xr:uid="{C21B1A3A-F22D-4001-A40A-220F0C94F8F3}"/>
    <cellStyle name="Currency 2 3 2 2 3 2 3" xfId="591" xr:uid="{B93E2010-946A-4952-B9FB-42AED1A2CA57}"/>
    <cellStyle name="Currency 2 3 2 2 3 2 3 2" xfId="1295" xr:uid="{61C830A5-D5B5-40CE-B2AC-215E06CD8CED}"/>
    <cellStyle name="Currency 2 3 2 2 3 2 3 2 2" xfId="2703" xr:uid="{91AE37E1-F055-48FA-8575-43D10F525E40}"/>
    <cellStyle name="Currency 2 3 2 2 3 2 3 3" xfId="1999" xr:uid="{00DDE25C-C93E-413D-ABAD-FBD6F51F7084}"/>
    <cellStyle name="Currency 2 3 2 2 3 2 4" xfId="943" xr:uid="{78FEADE6-49E2-4F2F-AD2F-A8EB4D3481C6}"/>
    <cellStyle name="Currency 2 3 2 2 3 2 4 2" xfId="2351" xr:uid="{AE493CB9-035A-470A-94BB-7F24F543C3CE}"/>
    <cellStyle name="Currency 2 3 2 2 3 2 5" xfId="1647" xr:uid="{FCDC3880-737E-4F2A-A3EE-423A45885F27}"/>
    <cellStyle name="Currency 2 3 2 2 3 3" xfId="327" xr:uid="{3B9A105E-4950-45A1-94B4-EA091E3DED16}"/>
    <cellStyle name="Currency 2 3 2 2 3 3 2" xfId="679" xr:uid="{DE8024C3-BB3D-464E-BD5A-F55C481FAAF2}"/>
    <cellStyle name="Currency 2 3 2 2 3 3 2 2" xfId="1383" xr:uid="{299ABB55-D518-4043-BD3B-09C0B80A3B5F}"/>
    <cellStyle name="Currency 2 3 2 2 3 3 2 2 2" xfId="2791" xr:uid="{C2F1A4CC-4610-4552-903A-32B4560A3AE7}"/>
    <cellStyle name="Currency 2 3 2 2 3 3 2 3" xfId="2087" xr:uid="{6E57E88C-08F0-4EBB-A211-9C6CE6E74A1B}"/>
    <cellStyle name="Currency 2 3 2 2 3 3 3" xfId="1031" xr:uid="{05FFA24B-7E3C-4B90-9AB1-29783161DD72}"/>
    <cellStyle name="Currency 2 3 2 2 3 3 3 2" xfId="2439" xr:uid="{F101B8B9-06E3-4895-AE2A-255FE11D4D7F}"/>
    <cellStyle name="Currency 2 3 2 2 3 3 4" xfId="1735" xr:uid="{03A29939-8DF0-4F52-914E-8738C80624C8}"/>
    <cellStyle name="Currency 2 3 2 2 3 4" xfId="503" xr:uid="{E9FAC079-415D-40F2-A42D-591061BB3CCF}"/>
    <cellStyle name="Currency 2 3 2 2 3 4 2" xfId="1207" xr:uid="{E408A7A7-5B3B-407A-8B18-6258EE60160D}"/>
    <cellStyle name="Currency 2 3 2 2 3 4 2 2" xfId="2615" xr:uid="{7DD54A57-D1CB-48AE-8D0B-C529F7675938}"/>
    <cellStyle name="Currency 2 3 2 2 3 4 3" xfId="1911" xr:uid="{F7CA427D-8CD6-4027-9025-414E114F36D7}"/>
    <cellStyle name="Currency 2 3 2 2 3 5" xfId="855" xr:uid="{2FB1D9AE-5C17-4496-BDE2-E7EDA9AE6F77}"/>
    <cellStyle name="Currency 2 3 2 2 3 5 2" xfId="2263" xr:uid="{A8845359-7B0B-4244-B6DF-D10FB3F340B8}"/>
    <cellStyle name="Currency 2 3 2 2 3 6" xfId="1559" xr:uid="{D2B43E01-2935-48A5-8864-BC5FA41C5C76}"/>
    <cellStyle name="Currency 2 3 2 2 4" xfId="195" xr:uid="{60948C9F-CBC4-4F70-BAAA-89388114A627}"/>
    <cellStyle name="Currency 2 3 2 2 4 2" xfId="371" xr:uid="{B63B010E-70AF-4491-AFB9-9690A74CF248}"/>
    <cellStyle name="Currency 2 3 2 2 4 2 2" xfId="723" xr:uid="{BA4D038E-7D78-4042-B613-4955CDA41B3E}"/>
    <cellStyle name="Currency 2 3 2 2 4 2 2 2" xfId="1427" xr:uid="{0E0479A3-0D44-4FB0-AEFA-A989F8252071}"/>
    <cellStyle name="Currency 2 3 2 2 4 2 2 2 2" xfId="2835" xr:uid="{5452E82E-3193-4DC5-9D75-4256F2E382F9}"/>
    <cellStyle name="Currency 2 3 2 2 4 2 2 3" xfId="2131" xr:uid="{8F26529E-AEB6-4AE9-8C60-367E925DD1A4}"/>
    <cellStyle name="Currency 2 3 2 2 4 2 3" xfId="1075" xr:uid="{F1EE689D-B8E1-42FC-9E93-D9A7032C6226}"/>
    <cellStyle name="Currency 2 3 2 2 4 2 3 2" xfId="2483" xr:uid="{41865C7A-8DA1-414B-8394-339C0EF68866}"/>
    <cellStyle name="Currency 2 3 2 2 4 2 4" xfId="1779" xr:uid="{D23C1B6C-EC98-41E0-A050-5B3E38652159}"/>
    <cellStyle name="Currency 2 3 2 2 4 3" xfId="547" xr:uid="{B28F9862-40FE-4403-B3BF-5D946F55CC49}"/>
    <cellStyle name="Currency 2 3 2 2 4 3 2" xfId="1251" xr:uid="{55A2B125-0E2D-4620-8154-3D5E01FBC8AD}"/>
    <cellStyle name="Currency 2 3 2 2 4 3 2 2" xfId="2659" xr:uid="{5A037B57-CF87-45DE-BFE7-0B2E2E7B865C}"/>
    <cellStyle name="Currency 2 3 2 2 4 3 3" xfId="1955" xr:uid="{923EF720-CB3E-499B-BF77-0BD7F9A569C0}"/>
    <cellStyle name="Currency 2 3 2 2 4 4" xfId="899" xr:uid="{7F8500E8-EE90-40BF-9BF6-7A4878D006D9}"/>
    <cellStyle name="Currency 2 3 2 2 4 4 2" xfId="2307" xr:uid="{40900BC9-F646-4446-98CE-5BBB0641373A}"/>
    <cellStyle name="Currency 2 3 2 2 4 5" xfId="1603" xr:uid="{2772DA83-3167-4766-BB12-B7B04F8583A4}"/>
    <cellStyle name="Currency 2 3 2 2 5" xfId="283" xr:uid="{9147CB3B-119B-43AD-BF20-6375C4253ADF}"/>
    <cellStyle name="Currency 2 3 2 2 5 2" xfId="635" xr:uid="{CA080606-D68C-40AB-AE0C-C7687E9B4FDE}"/>
    <cellStyle name="Currency 2 3 2 2 5 2 2" xfId="1339" xr:uid="{F831C617-3C19-465B-889D-DC9A2BF93A1B}"/>
    <cellStyle name="Currency 2 3 2 2 5 2 2 2" xfId="2747" xr:uid="{65066B4B-7731-4EB1-BA4D-CFE5724F6134}"/>
    <cellStyle name="Currency 2 3 2 2 5 2 3" xfId="2043" xr:uid="{28260C05-2BA8-4B5B-A7EC-627B8D2F1908}"/>
    <cellStyle name="Currency 2 3 2 2 5 3" xfId="987" xr:uid="{5CDFB9E4-2A15-46CE-A971-A7ACFBF89375}"/>
    <cellStyle name="Currency 2 3 2 2 5 3 2" xfId="2395" xr:uid="{9774C523-1144-4C1C-941A-081FBED910FA}"/>
    <cellStyle name="Currency 2 3 2 2 5 4" xfId="1691" xr:uid="{11280081-46AE-443E-A57A-23A67C855BE8}"/>
    <cellStyle name="Currency 2 3 2 2 6" xfId="459" xr:uid="{9593875A-B064-44DB-A76D-BE900FDE8F41}"/>
    <cellStyle name="Currency 2 3 2 2 6 2" xfId="1163" xr:uid="{A90FD300-0BCA-4997-90BE-42B24D576601}"/>
    <cellStyle name="Currency 2 3 2 2 6 2 2" xfId="2571" xr:uid="{98CC187B-7A9E-44E4-A349-289FF87D9544}"/>
    <cellStyle name="Currency 2 3 2 2 6 3" xfId="1867" xr:uid="{66D4142D-3B61-4F46-B032-E693EBB68A39}"/>
    <cellStyle name="Currency 2 3 2 2 7" xfId="811" xr:uid="{147C212E-7D44-47BC-9779-8059E77C6ACE}"/>
    <cellStyle name="Currency 2 3 2 2 7 2" xfId="2219" xr:uid="{A0AF56E7-4BA7-4F77-AE39-1018379E8AF4}"/>
    <cellStyle name="Currency 2 3 2 2 8" xfId="1515" xr:uid="{E024F2AF-793D-4C6C-B784-51A345E2325C}"/>
    <cellStyle name="Currency 2 3 2 3" xfId="116" xr:uid="{E423F5C3-CBB6-47E2-BEDA-28F72477F6A8}"/>
    <cellStyle name="Currency 2 3 2 3 2" xfId="162" xr:uid="{7F6FA537-8195-4CAF-9E99-862459AFA5FD}"/>
    <cellStyle name="Currency 2 3 2 3 2 2" xfId="250" xr:uid="{3DCB9AE2-5A9C-459D-8FC0-62871BE74206}"/>
    <cellStyle name="Currency 2 3 2 3 2 2 2" xfId="426" xr:uid="{FCEEECCC-E911-44DD-986F-3F91D14DB19D}"/>
    <cellStyle name="Currency 2 3 2 3 2 2 2 2" xfId="778" xr:uid="{05107C7B-50DF-493A-A4FB-258CF0F250DB}"/>
    <cellStyle name="Currency 2 3 2 3 2 2 2 2 2" xfId="1482" xr:uid="{E95D83A8-657E-4985-951B-78D55A6FEDE7}"/>
    <cellStyle name="Currency 2 3 2 3 2 2 2 2 2 2" xfId="2890" xr:uid="{B9057E2E-DD4C-42A1-A81C-4610F6EC8A9F}"/>
    <cellStyle name="Currency 2 3 2 3 2 2 2 2 3" xfId="2186" xr:uid="{3AB06BD3-3D46-4535-9899-29803A023D0A}"/>
    <cellStyle name="Currency 2 3 2 3 2 2 2 3" xfId="1130" xr:uid="{AB8C7585-3515-4349-8AAC-5BE1803117C2}"/>
    <cellStyle name="Currency 2 3 2 3 2 2 2 3 2" xfId="2538" xr:uid="{4E260094-114A-422D-9EBD-0329FB07EE98}"/>
    <cellStyle name="Currency 2 3 2 3 2 2 2 4" xfId="1834" xr:uid="{45C3A8E4-3B28-40C0-95DB-048C1E96C552}"/>
    <cellStyle name="Currency 2 3 2 3 2 2 3" xfId="602" xr:uid="{13BFA32B-D16F-4760-B059-1F2375FDC2B1}"/>
    <cellStyle name="Currency 2 3 2 3 2 2 3 2" xfId="1306" xr:uid="{8906BA67-1B5F-424A-A261-874B3D243A7C}"/>
    <cellStyle name="Currency 2 3 2 3 2 2 3 2 2" xfId="2714" xr:uid="{C146FCF7-DE20-4CCE-BC19-41241A6AC7DC}"/>
    <cellStyle name="Currency 2 3 2 3 2 2 3 3" xfId="2010" xr:uid="{2DA84D29-7007-47D4-A6C8-F93131D0F96A}"/>
    <cellStyle name="Currency 2 3 2 3 2 2 4" xfId="954" xr:uid="{F9137AA3-A632-4CDA-8A2B-C1694B369285}"/>
    <cellStyle name="Currency 2 3 2 3 2 2 4 2" xfId="2362" xr:uid="{62981BC9-ADCD-40F0-A6A8-47666644DA64}"/>
    <cellStyle name="Currency 2 3 2 3 2 2 5" xfId="1658" xr:uid="{D014E4BB-4D08-40DD-BB1D-EF0CE1C00A57}"/>
    <cellStyle name="Currency 2 3 2 3 2 3" xfId="338" xr:uid="{A2D887AE-2DAD-4D0E-A25E-41053B4E4B9F}"/>
    <cellStyle name="Currency 2 3 2 3 2 3 2" xfId="690" xr:uid="{ECF0D703-DD8C-46F6-A142-61B064F2647A}"/>
    <cellStyle name="Currency 2 3 2 3 2 3 2 2" xfId="1394" xr:uid="{B977FACF-8F23-4FDD-98F2-2C354DD68EA1}"/>
    <cellStyle name="Currency 2 3 2 3 2 3 2 2 2" xfId="2802" xr:uid="{FD090E45-3B7D-4C1C-B921-D65CBFFA3F4C}"/>
    <cellStyle name="Currency 2 3 2 3 2 3 2 3" xfId="2098" xr:uid="{C664E0DE-DD46-4B67-BD07-223AB874CBA1}"/>
    <cellStyle name="Currency 2 3 2 3 2 3 3" xfId="1042" xr:uid="{E4FC1109-D0FF-4340-AFAC-84BB8EB41B20}"/>
    <cellStyle name="Currency 2 3 2 3 2 3 3 2" xfId="2450" xr:uid="{70825D9E-5692-4698-B9B8-13D188CC0CF9}"/>
    <cellStyle name="Currency 2 3 2 3 2 3 4" xfId="1746" xr:uid="{82D47FF1-D777-4CA3-8F2A-FA61A70A3264}"/>
    <cellStyle name="Currency 2 3 2 3 2 4" xfId="514" xr:uid="{2F34AA8C-DB19-4027-A9AB-2487FCD174EE}"/>
    <cellStyle name="Currency 2 3 2 3 2 4 2" xfId="1218" xr:uid="{078EFC8C-6739-4680-BC35-555D2E140BC4}"/>
    <cellStyle name="Currency 2 3 2 3 2 4 2 2" xfId="2626" xr:uid="{DF6DB780-F126-4E86-8E8F-7F94ED0F43E2}"/>
    <cellStyle name="Currency 2 3 2 3 2 4 3" xfId="1922" xr:uid="{A24140F6-91A2-4C59-B9C7-8DE0CFEF0ECC}"/>
    <cellStyle name="Currency 2 3 2 3 2 5" xfId="866" xr:uid="{1C5CEDC2-E963-463F-B281-D2809501B0BD}"/>
    <cellStyle name="Currency 2 3 2 3 2 5 2" xfId="2274" xr:uid="{15B1FFC0-C068-4063-9064-3E429E552FAE}"/>
    <cellStyle name="Currency 2 3 2 3 2 6" xfId="1570" xr:uid="{3C02D3ED-D9FC-449E-8ACE-6D2ACC0F5814}"/>
    <cellStyle name="Currency 2 3 2 3 3" xfId="206" xr:uid="{98B1E4F4-12EA-46C9-8FCC-7EDCA54AD5F6}"/>
    <cellStyle name="Currency 2 3 2 3 3 2" xfId="382" xr:uid="{9E707C71-B832-4B4D-A941-ABA06208ECF3}"/>
    <cellStyle name="Currency 2 3 2 3 3 2 2" xfId="734" xr:uid="{4ED97C10-B795-4D78-8890-A21191D0C507}"/>
    <cellStyle name="Currency 2 3 2 3 3 2 2 2" xfId="1438" xr:uid="{ED1497FC-495D-46CF-ADE4-9E8CBE85387B}"/>
    <cellStyle name="Currency 2 3 2 3 3 2 2 2 2" xfId="2846" xr:uid="{37116186-DA63-42D2-94C6-E6866DF7CB14}"/>
    <cellStyle name="Currency 2 3 2 3 3 2 2 3" xfId="2142" xr:uid="{59D9EC77-452F-4EC5-90E9-B0ED0D890C15}"/>
    <cellStyle name="Currency 2 3 2 3 3 2 3" xfId="1086" xr:uid="{554993D9-D282-486E-8049-B822E4EAC3A6}"/>
    <cellStyle name="Currency 2 3 2 3 3 2 3 2" xfId="2494" xr:uid="{00A069ED-2C0A-4DE3-8107-7AE188C0B84F}"/>
    <cellStyle name="Currency 2 3 2 3 3 2 4" xfId="1790" xr:uid="{33087E91-328F-4583-84D2-71FE503533FE}"/>
    <cellStyle name="Currency 2 3 2 3 3 3" xfId="558" xr:uid="{702ED547-6E30-4098-8D6E-62AF1F06CEA2}"/>
    <cellStyle name="Currency 2 3 2 3 3 3 2" xfId="1262" xr:uid="{18921AC8-483C-47AF-8FAC-9A759B739055}"/>
    <cellStyle name="Currency 2 3 2 3 3 3 2 2" xfId="2670" xr:uid="{C54E6B50-0F45-4EF3-91FE-A09D5A96F325}"/>
    <cellStyle name="Currency 2 3 2 3 3 3 3" xfId="1966" xr:uid="{A7D14079-5140-4266-9167-A09EF5810CA6}"/>
    <cellStyle name="Currency 2 3 2 3 3 4" xfId="910" xr:uid="{6EEFEC51-82F6-4121-AA66-69BE952BBB74}"/>
    <cellStyle name="Currency 2 3 2 3 3 4 2" xfId="2318" xr:uid="{895EA4E7-18C1-4A10-B0E1-E984CE1D348C}"/>
    <cellStyle name="Currency 2 3 2 3 3 5" xfId="1614" xr:uid="{D277FCA0-4F0C-4E1C-A31A-3D98D99666CF}"/>
    <cellStyle name="Currency 2 3 2 3 4" xfId="294" xr:uid="{79595C61-8AA5-47EA-BC39-4D1F29F41786}"/>
    <cellStyle name="Currency 2 3 2 3 4 2" xfId="646" xr:uid="{E5F96B13-C545-4758-8091-29564A7FE09C}"/>
    <cellStyle name="Currency 2 3 2 3 4 2 2" xfId="1350" xr:uid="{8C4ACF4F-A437-45CE-BD18-7361C3E6B97D}"/>
    <cellStyle name="Currency 2 3 2 3 4 2 2 2" xfId="2758" xr:uid="{E04A8E82-2815-45A1-9435-0F28148F2C69}"/>
    <cellStyle name="Currency 2 3 2 3 4 2 3" xfId="2054" xr:uid="{C41CACC9-0BD6-400A-A3F3-1A6A57EFA0DF}"/>
    <cellStyle name="Currency 2 3 2 3 4 3" xfId="998" xr:uid="{E3591284-7042-474B-A47B-9C6301596D7B}"/>
    <cellStyle name="Currency 2 3 2 3 4 3 2" xfId="2406" xr:uid="{D609E465-0A4B-4207-B030-460B5F2598DD}"/>
    <cellStyle name="Currency 2 3 2 3 4 4" xfId="1702" xr:uid="{F8DB681A-AB1E-4B22-8F0C-31D2259FC500}"/>
    <cellStyle name="Currency 2 3 2 3 5" xfId="470" xr:uid="{A0763773-EB45-4F8E-AF35-3743829B0A0D}"/>
    <cellStyle name="Currency 2 3 2 3 5 2" xfId="1174" xr:uid="{ED0EE2D4-2795-4652-9A47-36B8C0FB46D5}"/>
    <cellStyle name="Currency 2 3 2 3 5 2 2" xfId="2582" xr:uid="{67762218-15FC-4DC4-BBCE-D921D07213F0}"/>
    <cellStyle name="Currency 2 3 2 3 5 3" xfId="1878" xr:uid="{849D3301-BA73-4929-A1C5-66269305D49C}"/>
    <cellStyle name="Currency 2 3 2 3 6" xfId="822" xr:uid="{2145A34A-F7F3-4D93-B5F9-F1E02D7067F3}"/>
    <cellStyle name="Currency 2 3 2 3 6 2" xfId="2230" xr:uid="{99333F97-3883-4948-A96F-FF1F4A0D73C3}"/>
    <cellStyle name="Currency 2 3 2 3 7" xfId="1526" xr:uid="{66355898-83B7-4992-897A-178A3EBE8792}"/>
    <cellStyle name="Currency 2 3 2 4" xfId="143" xr:uid="{86CD5BA8-5E33-4170-B1A6-4836846E8906}"/>
    <cellStyle name="Currency 2 3 2 4 2" xfId="231" xr:uid="{48BBA24B-DEBA-4557-AE0B-E53257EFEF07}"/>
    <cellStyle name="Currency 2 3 2 4 2 2" xfId="407" xr:uid="{3F69F1D2-3316-4B30-B815-8418617EA833}"/>
    <cellStyle name="Currency 2 3 2 4 2 2 2" xfId="759" xr:uid="{8B98AFFD-53ED-456A-8FB1-BA202DC33919}"/>
    <cellStyle name="Currency 2 3 2 4 2 2 2 2" xfId="1463" xr:uid="{A57F8E4B-1EB4-4F43-ADC6-B946D934FE8E}"/>
    <cellStyle name="Currency 2 3 2 4 2 2 2 2 2" xfId="2871" xr:uid="{1A78A511-5817-48FB-BB3D-20D99F82047B}"/>
    <cellStyle name="Currency 2 3 2 4 2 2 2 3" xfId="2167" xr:uid="{A884F3DB-744E-4D9F-8F73-51FFBEEA39D8}"/>
    <cellStyle name="Currency 2 3 2 4 2 2 3" xfId="1111" xr:uid="{4E9DDD8B-7167-4034-8A5A-1F517C7F46C2}"/>
    <cellStyle name="Currency 2 3 2 4 2 2 3 2" xfId="2519" xr:uid="{7B2A273E-3DC5-463B-BC1C-FC3F7F66CB1A}"/>
    <cellStyle name="Currency 2 3 2 4 2 2 4" xfId="1815" xr:uid="{5C8717F8-509C-48A4-9BA3-EEAF3F69CA76}"/>
    <cellStyle name="Currency 2 3 2 4 2 3" xfId="583" xr:uid="{D4330F0C-E10B-4777-A858-D1A2D5625A8B}"/>
    <cellStyle name="Currency 2 3 2 4 2 3 2" xfId="1287" xr:uid="{1F9AA4BE-6945-4FBA-8C91-2DEC9C3F0AB9}"/>
    <cellStyle name="Currency 2 3 2 4 2 3 2 2" xfId="2695" xr:uid="{765F90A1-6529-46B9-BB0A-12B8B9A3E1C0}"/>
    <cellStyle name="Currency 2 3 2 4 2 3 3" xfId="1991" xr:uid="{B1D3E79C-8658-4300-86CE-29DBB721253E}"/>
    <cellStyle name="Currency 2 3 2 4 2 4" xfId="935" xr:uid="{AD48FCBB-F3FA-42C8-BBBF-895C82E3A5B5}"/>
    <cellStyle name="Currency 2 3 2 4 2 4 2" xfId="2343" xr:uid="{0914A15A-5DF6-42CC-B364-8F482E7A3F1F}"/>
    <cellStyle name="Currency 2 3 2 4 2 5" xfId="1639" xr:uid="{E37515CF-9DAD-4679-A1A6-B0407D61C26D}"/>
    <cellStyle name="Currency 2 3 2 4 3" xfId="319" xr:uid="{5C5C6B38-430A-45A6-B942-1E946EC3748A}"/>
    <cellStyle name="Currency 2 3 2 4 3 2" xfId="671" xr:uid="{66D93FFD-FCDC-4CF2-8C89-69494A2A8BCF}"/>
    <cellStyle name="Currency 2 3 2 4 3 2 2" xfId="1375" xr:uid="{B66A2E7C-2F16-4DB2-B841-FB12D9A65A36}"/>
    <cellStyle name="Currency 2 3 2 4 3 2 2 2" xfId="2783" xr:uid="{441E41F6-2037-4D2D-B68D-97BE724EA2B0}"/>
    <cellStyle name="Currency 2 3 2 4 3 2 3" xfId="2079" xr:uid="{AD07BD00-C27C-426A-BC4E-E1A4DCFA1B75}"/>
    <cellStyle name="Currency 2 3 2 4 3 3" xfId="1023" xr:uid="{03B7BA62-A18E-4CC4-8CA0-94D05D234A01}"/>
    <cellStyle name="Currency 2 3 2 4 3 3 2" xfId="2431" xr:uid="{376F63B2-7BC7-4031-BFAC-668261D8A8F6}"/>
    <cellStyle name="Currency 2 3 2 4 3 4" xfId="1727" xr:uid="{E58A403B-1B3E-4038-9E82-B50260F93DDF}"/>
    <cellStyle name="Currency 2 3 2 4 4" xfId="495" xr:uid="{DC06EECD-F828-4994-8152-4198C2AC17C4}"/>
    <cellStyle name="Currency 2 3 2 4 4 2" xfId="1199" xr:uid="{87D0191D-F6A5-47B2-AB03-C9D9B3BAD357}"/>
    <cellStyle name="Currency 2 3 2 4 4 2 2" xfId="2607" xr:uid="{6538A5A2-B6ED-4166-AB06-BA9CF87D8F22}"/>
    <cellStyle name="Currency 2 3 2 4 4 3" xfId="1903" xr:uid="{C0E30321-24DE-43BF-A66E-7C482065CF2A}"/>
    <cellStyle name="Currency 2 3 2 4 5" xfId="847" xr:uid="{D5ADB4DD-148A-46D1-A3C1-D368381F732A}"/>
    <cellStyle name="Currency 2 3 2 4 5 2" xfId="2255" xr:uid="{10435F69-0DB2-480E-A192-DB272EEE6A11}"/>
    <cellStyle name="Currency 2 3 2 4 6" xfId="1551" xr:uid="{C3AE0A49-7EF9-4DC8-92B6-9AECF3B972CD}"/>
    <cellStyle name="Currency 2 3 2 5" xfId="187" xr:uid="{B90BBBD5-93E6-4AA5-8A60-EE6308B45ABE}"/>
    <cellStyle name="Currency 2 3 2 5 2" xfId="363" xr:uid="{D1CC23BE-971A-42B5-9CB1-DCE003566261}"/>
    <cellStyle name="Currency 2 3 2 5 2 2" xfId="715" xr:uid="{8523AF5F-9B34-4C72-AC28-DF5270C858D4}"/>
    <cellStyle name="Currency 2 3 2 5 2 2 2" xfId="1419" xr:uid="{6D1EE89C-DDE9-4CF7-BAE4-2551E6871ACF}"/>
    <cellStyle name="Currency 2 3 2 5 2 2 2 2" xfId="2827" xr:uid="{F7D14FA5-261E-48D4-9BB1-769CB1CA1223}"/>
    <cellStyle name="Currency 2 3 2 5 2 2 3" xfId="2123" xr:uid="{A2655C94-D851-4485-A0A8-27BEF3A3C123}"/>
    <cellStyle name="Currency 2 3 2 5 2 3" xfId="1067" xr:uid="{3313CFEB-5A36-4DF0-AB01-C18C606035C0}"/>
    <cellStyle name="Currency 2 3 2 5 2 3 2" xfId="2475" xr:uid="{C9A19A0E-1987-4010-BB99-EECCE845700B}"/>
    <cellStyle name="Currency 2 3 2 5 2 4" xfId="1771" xr:uid="{D792EB0B-F69D-42F7-84B4-AD31C486516C}"/>
    <cellStyle name="Currency 2 3 2 5 3" xfId="539" xr:uid="{34F7F393-723D-4876-919F-D60A8F06D9C6}"/>
    <cellStyle name="Currency 2 3 2 5 3 2" xfId="1243" xr:uid="{73B10F5E-7BAC-4329-821E-4AB53A4BE90D}"/>
    <cellStyle name="Currency 2 3 2 5 3 2 2" xfId="2651" xr:uid="{C0D45DCE-16C5-4A6B-9EE7-B066FE118445}"/>
    <cellStyle name="Currency 2 3 2 5 3 3" xfId="1947" xr:uid="{4C886FAA-0DD5-41E4-A071-AE40C9C6DDB9}"/>
    <cellStyle name="Currency 2 3 2 5 4" xfId="891" xr:uid="{A7DD78CB-ADD3-411F-9D1F-BD68D14887AD}"/>
    <cellStyle name="Currency 2 3 2 5 4 2" xfId="2299" xr:uid="{84309FF8-6AD5-4158-8EDB-CB89F087E3D5}"/>
    <cellStyle name="Currency 2 3 2 5 5" xfId="1595" xr:uid="{83D6BF36-87A6-48E4-B397-168A6F186C72}"/>
    <cellStyle name="Currency 2 3 2 6" xfId="275" xr:uid="{4DE3AE6E-592C-4DA4-AC20-11A4828F62A0}"/>
    <cellStyle name="Currency 2 3 2 6 2" xfId="627" xr:uid="{EEA83510-616C-4F50-A64F-211D8F47222A}"/>
    <cellStyle name="Currency 2 3 2 6 2 2" xfId="1331" xr:uid="{80C796C1-3E19-4F4D-B064-EE940F7E7A01}"/>
    <cellStyle name="Currency 2 3 2 6 2 2 2" xfId="2739" xr:uid="{AE6AB9E8-B858-41B3-A9DA-F5D77613617C}"/>
    <cellStyle name="Currency 2 3 2 6 2 3" xfId="2035" xr:uid="{D35A8C20-1DB3-49D9-8E1C-4BB8C8011108}"/>
    <cellStyle name="Currency 2 3 2 6 3" xfId="979" xr:uid="{5C58CAC2-6C51-42D9-B9F8-123F7066B184}"/>
    <cellStyle name="Currency 2 3 2 6 3 2" xfId="2387" xr:uid="{BCC3140A-CB93-4301-9C62-9FCFD9963E56}"/>
    <cellStyle name="Currency 2 3 2 6 4" xfId="1683" xr:uid="{98E0CD63-B48F-4479-B919-0EC94B2C10FF}"/>
    <cellStyle name="Currency 2 3 2 7" xfId="451" xr:uid="{217AE587-2B3E-4DDA-8B09-DE837A424475}"/>
    <cellStyle name="Currency 2 3 2 7 2" xfId="1155" xr:uid="{4D618F3E-55FA-4069-8CDD-41259F8B6505}"/>
    <cellStyle name="Currency 2 3 2 7 2 2" xfId="2563" xr:uid="{5B9F48E9-E4E4-4D05-A84F-95A490F6E49A}"/>
    <cellStyle name="Currency 2 3 2 7 3" xfId="1859" xr:uid="{58802967-4C8F-4E65-A4E2-D51D30596CEF}"/>
    <cellStyle name="Currency 2 3 2 8" xfId="803" xr:uid="{3FFE2AFC-F3BF-4B5A-B0AB-F3F39F23E21D}"/>
    <cellStyle name="Currency 2 3 2 8 2" xfId="2211" xr:uid="{0F2EF9E6-3BB4-4BAE-BF13-2605E43AC5EA}"/>
    <cellStyle name="Currency 2 3 2 9" xfId="1507" xr:uid="{C8D6F83B-57EC-47C7-85B2-3FD393C92E7C}"/>
    <cellStyle name="Currency 2 3 3" xfId="85" xr:uid="{52E8D60E-8BE1-46A7-9CA2-2EB87E68E2FF}"/>
    <cellStyle name="Currency 2 3 3 2" xfId="122" xr:uid="{5307959D-24A3-4617-8FA3-98F95D69E191}"/>
    <cellStyle name="Currency 2 3 3 2 2" xfId="168" xr:uid="{1B4DDBCF-1AF8-4954-8AF4-276D9FD03187}"/>
    <cellStyle name="Currency 2 3 3 2 2 2" xfId="256" xr:uid="{203831D3-05DE-42AF-B150-65C78D1AB6BE}"/>
    <cellStyle name="Currency 2 3 3 2 2 2 2" xfId="432" xr:uid="{F8FAE72A-A1E5-43AC-9A83-D4BC4AC17CDC}"/>
    <cellStyle name="Currency 2 3 3 2 2 2 2 2" xfId="784" xr:uid="{AB18A182-8A11-4A99-A715-FC79F062C5F0}"/>
    <cellStyle name="Currency 2 3 3 2 2 2 2 2 2" xfId="1488" xr:uid="{D1960D98-16F2-4A72-8607-3DB094ACD0B2}"/>
    <cellStyle name="Currency 2 3 3 2 2 2 2 2 2 2" xfId="2896" xr:uid="{70C9C36C-6F03-42DC-BDA0-4AF44FC9BF91}"/>
    <cellStyle name="Currency 2 3 3 2 2 2 2 2 3" xfId="2192" xr:uid="{52B22591-7641-4FA6-9771-F2150D373696}"/>
    <cellStyle name="Currency 2 3 3 2 2 2 2 3" xfId="1136" xr:uid="{D886AA1D-4C2C-4ED3-A4F4-DFA6B6F0BC2B}"/>
    <cellStyle name="Currency 2 3 3 2 2 2 2 3 2" xfId="2544" xr:uid="{D880ED73-861B-4B0D-AAF0-310D9BE97D96}"/>
    <cellStyle name="Currency 2 3 3 2 2 2 2 4" xfId="1840" xr:uid="{5612CAFA-6B96-44B9-A7F9-67A507275248}"/>
    <cellStyle name="Currency 2 3 3 2 2 2 3" xfId="608" xr:uid="{FAAC1AB7-5B80-4416-ACFF-DE9B92B3BED1}"/>
    <cellStyle name="Currency 2 3 3 2 2 2 3 2" xfId="1312" xr:uid="{21CE50E8-5A89-4D16-9176-D81FFA8C7152}"/>
    <cellStyle name="Currency 2 3 3 2 2 2 3 2 2" xfId="2720" xr:uid="{83D01B5B-79EB-41F7-A359-589AC0697874}"/>
    <cellStyle name="Currency 2 3 3 2 2 2 3 3" xfId="2016" xr:uid="{78326534-3B60-4B61-A87C-BB1AFB7521D6}"/>
    <cellStyle name="Currency 2 3 3 2 2 2 4" xfId="960" xr:uid="{889D4A66-8C7D-4A84-A4D6-DA09811BA9B1}"/>
    <cellStyle name="Currency 2 3 3 2 2 2 4 2" xfId="2368" xr:uid="{0E214A3C-168D-4B54-8CC6-D21BF330F938}"/>
    <cellStyle name="Currency 2 3 3 2 2 2 5" xfId="1664" xr:uid="{3F51C19F-6E64-4715-85EF-9DE125E4B055}"/>
    <cellStyle name="Currency 2 3 3 2 2 3" xfId="344" xr:uid="{5754FFBD-89CE-4014-943A-A36452D4F465}"/>
    <cellStyle name="Currency 2 3 3 2 2 3 2" xfId="696" xr:uid="{125272FF-3B4C-4B6C-AABF-845B05E5E44A}"/>
    <cellStyle name="Currency 2 3 3 2 2 3 2 2" xfId="1400" xr:uid="{99046E0D-96B8-45BC-B09F-69B2503A1705}"/>
    <cellStyle name="Currency 2 3 3 2 2 3 2 2 2" xfId="2808" xr:uid="{FD7EA788-D471-4F84-B418-E6942AF4E471}"/>
    <cellStyle name="Currency 2 3 3 2 2 3 2 3" xfId="2104" xr:uid="{6883F123-D319-46F8-A23E-C00B6C8AF90E}"/>
    <cellStyle name="Currency 2 3 3 2 2 3 3" xfId="1048" xr:uid="{D0D2AC15-2F68-498B-A0D3-4CF689AA1FEC}"/>
    <cellStyle name="Currency 2 3 3 2 2 3 3 2" xfId="2456" xr:uid="{86C4FCAE-C969-415E-B7F7-FF1B6FAC81B0}"/>
    <cellStyle name="Currency 2 3 3 2 2 3 4" xfId="1752" xr:uid="{012FF395-008A-4815-A4B7-F3DA9049C10F}"/>
    <cellStyle name="Currency 2 3 3 2 2 4" xfId="520" xr:uid="{4B08FDFA-B3BC-42AE-8DA0-2FC130CF073D}"/>
    <cellStyle name="Currency 2 3 3 2 2 4 2" xfId="1224" xr:uid="{3508B497-A9DF-43DD-BB8F-2D241C9B35A0}"/>
    <cellStyle name="Currency 2 3 3 2 2 4 2 2" xfId="2632" xr:uid="{29C7CFF9-F34D-4746-9D32-ECE2BEB9F9A1}"/>
    <cellStyle name="Currency 2 3 3 2 2 4 3" xfId="1928" xr:uid="{51C2F73E-2B5E-495D-950A-83FAC06F6C38}"/>
    <cellStyle name="Currency 2 3 3 2 2 5" xfId="872" xr:uid="{CD0802AD-2FD0-4824-B6E7-D7751A11009A}"/>
    <cellStyle name="Currency 2 3 3 2 2 5 2" xfId="2280" xr:uid="{F922E973-336E-4432-AACD-8D7690A6B34C}"/>
    <cellStyle name="Currency 2 3 3 2 2 6" xfId="1576" xr:uid="{FA0FA1C0-3C96-4E8D-A4D1-851C9A6F2EBB}"/>
    <cellStyle name="Currency 2 3 3 2 3" xfId="212" xr:uid="{5CE7F5A9-7260-4BE8-9893-CD3B0C878BC4}"/>
    <cellStyle name="Currency 2 3 3 2 3 2" xfId="388" xr:uid="{7795AA69-65D9-43C9-BCFD-EC4B720C64B6}"/>
    <cellStyle name="Currency 2 3 3 2 3 2 2" xfId="740" xr:uid="{67B2FCCF-9172-4A15-862C-8CC4EE03BF42}"/>
    <cellStyle name="Currency 2 3 3 2 3 2 2 2" xfId="1444" xr:uid="{0CCD98F2-661B-4EDE-801C-A5BE2DF7B7A4}"/>
    <cellStyle name="Currency 2 3 3 2 3 2 2 2 2" xfId="2852" xr:uid="{06753B97-F79B-4745-8740-81F52D8181B9}"/>
    <cellStyle name="Currency 2 3 3 2 3 2 2 3" xfId="2148" xr:uid="{425BA7C8-84B1-42EE-ACF7-79524A8CCAC0}"/>
    <cellStyle name="Currency 2 3 3 2 3 2 3" xfId="1092" xr:uid="{B907CE33-34C3-41AE-961B-06ECF8F251E1}"/>
    <cellStyle name="Currency 2 3 3 2 3 2 3 2" xfId="2500" xr:uid="{D7432E89-04AF-466E-B330-A470426F792F}"/>
    <cellStyle name="Currency 2 3 3 2 3 2 4" xfId="1796" xr:uid="{008A58DE-DC08-4F2A-A165-E1C547E3151B}"/>
    <cellStyle name="Currency 2 3 3 2 3 3" xfId="564" xr:uid="{25196CA8-767F-4864-BC0B-7DF4B554C90A}"/>
    <cellStyle name="Currency 2 3 3 2 3 3 2" xfId="1268" xr:uid="{53041A86-059D-4F51-8F07-0A553936B2D5}"/>
    <cellStyle name="Currency 2 3 3 2 3 3 2 2" xfId="2676" xr:uid="{F8C07A49-C54F-4A10-974C-54C5A77611B9}"/>
    <cellStyle name="Currency 2 3 3 2 3 3 3" xfId="1972" xr:uid="{C546DA92-B78D-46C6-AB90-BDCDD0C67107}"/>
    <cellStyle name="Currency 2 3 3 2 3 4" xfId="916" xr:uid="{E35AC0DA-F487-4355-8E5F-ACEE9CF5B8F3}"/>
    <cellStyle name="Currency 2 3 3 2 3 4 2" xfId="2324" xr:uid="{614C7673-A0C7-4F08-AB0A-8C10B036E623}"/>
    <cellStyle name="Currency 2 3 3 2 3 5" xfId="1620" xr:uid="{45D0B36A-46BC-4F7B-85D6-25658F9B2B21}"/>
    <cellStyle name="Currency 2 3 3 2 4" xfId="300" xr:uid="{B54D8B8D-7781-4F63-BA56-C48595DB0727}"/>
    <cellStyle name="Currency 2 3 3 2 4 2" xfId="652" xr:uid="{6FB5C12F-8BD7-484A-9F10-E12E66B4C6F0}"/>
    <cellStyle name="Currency 2 3 3 2 4 2 2" xfId="1356" xr:uid="{485D53BF-79FB-4558-9AFA-332D020FFC9C}"/>
    <cellStyle name="Currency 2 3 3 2 4 2 2 2" xfId="2764" xr:uid="{02F3FEE3-B0DF-47E0-BFCB-436B19657958}"/>
    <cellStyle name="Currency 2 3 3 2 4 2 3" xfId="2060" xr:uid="{6B64E4A4-79B3-4DC2-8BEB-127B85B42360}"/>
    <cellStyle name="Currency 2 3 3 2 4 3" xfId="1004" xr:uid="{94093196-BBC6-4E8B-8449-AFF299F867FB}"/>
    <cellStyle name="Currency 2 3 3 2 4 3 2" xfId="2412" xr:uid="{94D84029-A234-4490-8654-42D4751B1F22}"/>
    <cellStyle name="Currency 2 3 3 2 4 4" xfId="1708" xr:uid="{D7B9FC13-3820-4EA0-B281-05AF701B1878}"/>
    <cellStyle name="Currency 2 3 3 2 5" xfId="476" xr:uid="{1489CA7E-2D02-47E6-B5BE-5345DC340C7D}"/>
    <cellStyle name="Currency 2 3 3 2 5 2" xfId="1180" xr:uid="{A164D5E2-1409-4148-8F7A-95D08D898152}"/>
    <cellStyle name="Currency 2 3 3 2 5 2 2" xfId="2588" xr:uid="{0B245962-C39B-488D-81D3-B4FE612FC327}"/>
    <cellStyle name="Currency 2 3 3 2 5 3" xfId="1884" xr:uid="{5C5D18AE-E890-4B62-9FA0-EDCCDC9A15BD}"/>
    <cellStyle name="Currency 2 3 3 2 6" xfId="828" xr:uid="{6604C33E-CCEC-4ECD-897A-91D9200C0179}"/>
    <cellStyle name="Currency 2 3 3 2 6 2" xfId="2236" xr:uid="{46FFADD7-EB24-4075-A662-EB6A8B0C9216}"/>
    <cellStyle name="Currency 2 3 3 2 7" xfId="1532" xr:uid="{C06A7DB0-717E-4989-B346-CFFF8C924096}"/>
    <cellStyle name="Currency 2 3 3 3" xfId="147" xr:uid="{444F2E47-B5C5-4BFC-B943-FCE300B9961C}"/>
    <cellStyle name="Currency 2 3 3 3 2" xfId="235" xr:uid="{0EB6796A-DA8E-4376-879C-386B238E9A7C}"/>
    <cellStyle name="Currency 2 3 3 3 2 2" xfId="411" xr:uid="{2FFEC675-C9B4-410C-9569-0E44B18D6820}"/>
    <cellStyle name="Currency 2 3 3 3 2 2 2" xfId="763" xr:uid="{F0B07BB4-CF36-4C4C-B72C-6EFBBCFF2E2B}"/>
    <cellStyle name="Currency 2 3 3 3 2 2 2 2" xfId="1467" xr:uid="{D4EB9FEE-35D0-4CC5-874D-7DDD7C2AFF2A}"/>
    <cellStyle name="Currency 2 3 3 3 2 2 2 2 2" xfId="2875" xr:uid="{150DA4B1-94A1-437E-ACEC-9EF3AA8F0C6A}"/>
    <cellStyle name="Currency 2 3 3 3 2 2 2 3" xfId="2171" xr:uid="{75B4ACA0-80BE-402E-A974-14F61E37EA9A}"/>
    <cellStyle name="Currency 2 3 3 3 2 2 3" xfId="1115" xr:uid="{85818DDA-8B87-44D7-87EF-7C6D06E62B01}"/>
    <cellStyle name="Currency 2 3 3 3 2 2 3 2" xfId="2523" xr:uid="{5A81FE64-3052-46C9-BC6B-F67D609C463F}"/>
    <cellStyle name="Currency 2 3 3 3 2 2 4" xfId="1819" xr:uid="{09B47331-75C1-44AE-BB30-6DCD46C59DB7}"/>
    <cellStyle name="Currency 2 3 3 3 2 3" xfId="587" xr:uid="{E7FD1D48-BC8D-4D09-9E5A-C578F2CFCC39}"/>
    <cellStyle name="Currency 2 3 3 3 2 3 2" xfId="1291" xr:uid="{A7F6DC28-DACA-4A60-AED6-3B2BC1559D30}"/>
    <cellStyle name="Currency 2 3 3 3 2 3 2 2" xfId="2699" xr:uid="{A9818B7E-9EA8-46F9-ACCB-4CAB982D754B}"/>
    <cellStyle name="Currency 2 3 3 3 2 3 3" xfId="1995" xr:uid="{7394CEB3-72E0-4648-A9BC-2A1628C5E276}"/>
    <cellStyle name="Currency 2 3 3 3 2 4" xfId="939" xr:uid="{F8E5F973-D82A-4285-ADF0-08EC5A761319}"/>
    <cellStyle name="Currency 2 3 3 3 2 4 2" xfId="2347" xr:uid="{FFC42192-26A3-4EBF-90E8-9B2575973282}"/>
    <cellStyle name="Currency 2 3 3 3 2 5" xfId="1643" xr:uid="{6CCFCBD0-A1B3-4393-894D-F84DE2CC7FFC}"/>
    <cellStyle name="Currency 2 3 3 3 3" xfId="323" xr:uid="{B86A4550-1173-496A-A92F-EC44146F9108}"/>
    <cellStyle name="Currency 2 3 3 3 3 2" xfId="675" xr:uid="{8A278E15-231A-4EA8-9AD2-7ED8A0301A57}"/>
    <cellStyle name="Currency 2 3 3 3 3 2 2" xfId="1379" xr:uid="{B79021BF-98E7-414D-9CB0-D25DF9FA5DCF}"/>
    <cellStyle name="Currency 2 3 3 3 3 2 2 2" xfId="2787" xr:uid="{1F549BAC-1455-41FC-A0A9-236FB68A7263}"/>
    <cellStyle name="Currency 2 3 3 3 3 2 3" xfId="2083" xr:uid="{6E45C6EA-069B-4FEB-AA05-60B1F7DA2EAC}"/>
    <cellStyle name="Currency 2 3 3 3 3 3" xfId="1027" xr:uid="{B153DD2E-8641-45DD-8447-9D85B4C6AA9B}"/>
    <cellStyle name="Currency 2 3 3 3 3 3 2" xfId="2435" xr:uid="{E8238C2F-0DAA-435E-B420-655092AD3925}"/>
    <cellStyle name="Currency 2 3 3 3 3 4" xfId="1731" xr:uid="{91E3A832-22FD-4AB7-A6FB-99E8D881B65B}"/>
    <cellStyle name="Currency 2 3 3 3 4" xfId="499" xr:uid="{4D7F1FFF-98A9-4724-B42E-2D33D1473353}"/>
    <cellStyle name="Currency 2 3 3 3 4 2" xfId="1203" xr:uid="{4778FADB-DD53-446F-ACCF-8C9338D478A7}"/>
    <cellStyle name="Currency 2 3 3 3 4 2 2" xfId="2611" xr:uid="{E23EF629-841F-4DDF-8294-85A2CF99372F}"/>
    <cellStyle name="Currency 2 3 3 3 4 3" xfId="1907" xr:uid="{CC27C974-5E00-4DCB-BF4B-D844B5C31A40}"/>
    <cellStyle name="Currency 2 3 3 3 5" xfId="851" xr:uid="{11A4FF46-4348-47B9-A06D-4E0166E1ED89}"/>
    <cellStyle name="Currency 2 3 3 3 5 2" xfId="2259" xr:uid="{2E5C52DB-5009-4980-83B6-754326F73B46}"/>
    <cellStyle name="Currency 2 3 3 3 6" xfId="1555" xr:uid="{834ECE6B-665E-461F-9D4D-B282BBB8FD7E}"/>
    <cellStyle name="Currency 2 3 3 4" xfId="191" xr:uid="{9501A17F-121B-4AF2-954C-BB4BAB38E018}"/>
    <cellStyle name="Currency 2 3 3 4 2" xfId="367" xr:uid="{7208BEAC-303F-47BA-9FE9-BB081C688A38}"/>
    <cellStyle name="Currency 2 3 3 4 2 2" xfId="719" xr:uid="{0C68527E-B414-4CCA-B8B3-232F630CB509}"/>
    <cellStyle name="Currency 2 3 3 4 2 2 2" xfId="1423" xr:uid="{164064F1-A26A-4BDC-88B5-5299061DA4A2}"/>
    <cellStyle name="Currency 2 3 3 4 2 2 2 2" xfId="2831" xr:uid="{65AAF7BA-6DA5-48F3-8D0D-569384FFF43A}"/>
    <cellStyle name="Currency 2 3 3 4 2 2 3" xfId="2127" xr:uid="{15920099-BF1A-413C-913F-13CB15B529BD}"/>
    <cellStyle name="Currency 2 3 3 4 2 3" xfId="1071" xr:uid="{8D8266CD-3CAD-42CD-8274-EB960FC134FC}"/>
    <cellStyle name="Currency 2 3 3 4 2 3 2" xfId="2479" xr:uid="{25B7E5E9-3BEB-4C88-B393-F8454F57C025}"/>
    <cellStyle name="Currency 2 3 3 4 2 4" xfId="1775" xr:uid="{C25923CD-C6AC-41B0-9FF0-81FCAFD99DF2}"/>
    <cellStyle name="Currency 2 3 3 4 3" xfId="543" xr:uid="{C44CADD9-C06B-44ED-B2A3-1F854E88F956}"/>
    <cellStyle name="Currency 2 3 3 4 3 2" xfId="1247" xr:uid="{2A6C9152-DB34-4079-949B-1E6ED50741D6}"/>
    <cellStyle name="Currency 2 3 3 4 3 2 2" xfId="2655" xr:uid="{053700FF-D4D6-4A44-AC6B-55740AF6BE12}"/>
    <cellStyle name="Currency 2 3 3 4 3 3" xfId="1951" xr:uid="{FE08804D-91D3-44B4-9FCF-34B1F9CE0AF4}"/>
    <cellStyle name="Currency 2 3 3 4 4" xfId="895" xr:uid="{59A3DAB1-C720-44E9-B1D8-47C1AA00239B}"/>
    <cellStyle name="Currency 2 3 3 4 4 2" xfId="2303" xr:uid="{F23D6946-632B-4609-87E9-0F714419185A}"/>
    <cellStyle name="Currency 2 3 3 4 5" xfId="1599" xr:uid="{77E3807A-BA86-455B-B770-1458D8DE50A7}"/>
    <cellStyle name="Currency 2 3 3 5" xfId="279" xr:uid="{321742EA-7857-4E91-86E9-3390EB9EF7CD}"/>
    <cellStyle name="Currency 2 3 3 5 2" xfId="631" xr:uid="{4A44ABE8-A945-4B6E-A367-68F1AFDF42EC}"/>
    <cellStyle name="Currency 2 3 3 5 2 2" xfId="1335" xr:uid="{5F814A24-0F58-48CF-AE62-B976A9480988}"/>
    <cellStyle name="Currency 2 3 3 5 2 2 2" xfId="2743" xr:uid="{9281A7AC-7FF4-4940-A30E-1A095AF11122}"/>
    <cellStyle name="Currency 2 3 3 5 2 3" xfId="2039" xr:uid="{0D4DDEA0-A754-46AF-8D64-1B146821BBBA}"/>
    <cellStyle name="Currency 2 3 3 5 3" xfId="983" xr:uid="{72B7E4DB-2ECC-4FE8-ABBF-D2844570081A}"/>
    <cellStyle name="Currency 2 3 3 5 3 2" xfId="2391" xr:uid="{80283762-1610-48BF-850F-E074C8D88B2E}"/>
    <cellStyle name="Currency 2 3 3 5 4" xfId="1687" xr:uid="{08FEE796-7460-4AF4-838E-CA7AAE09AFA5}"/>
    <cellStyle name="Currency 2 3 3 6" xfId="455" xr:uid="{F9747206-BFFC-4094-8F4E-777EC815E672}"/>
    <cellStyle name="Currency 2 3 3 6 2" xfId="1159" xr:uid="{AB09FA03-89DE-499E-A9A6-DAB5D655EA36}"/>
    <cellStyle name="Currency 2 3 3 6 2 2" xfId="2567" xr:uid="{E315340B-AF19-4CA9-8767-E57E20E200C1}"/>
    <cellStyle name="Currency 2 3 3 6 3" xfId="1863" xr:uid="{83253230-E16D-4921-8642-C30546A32FBE}"/>
    <cellStyle name="Currency 2 3 3 7" xfId="807" xr:uid="{2723C0A7-CFED-44F4-BCCD-4AB17287DFCF}"/>
    <cellStyle name="Currency 2 3 3 7 2" xfId="2215" xr:uid="{88C2D1B4-82F3-45CB-923F-365947453BDF}"/>
    <cellStyle name="Currency 2 3 3 8" xfId="1511" xr:uid="{8868712D-880C-4A97-8BEE-01A0E7DA25E7}"/>
    <cellStyle name="Currency 2 3 4" xfId="110" xr:uid="{615B990F-09C2-4D2A-84E6-566157D33095}"/>
    <cellStyle name="Currency 2 3 4 2" xfId="156" xr:uid="{A3393BA4-EF50-4EB1-84B4-ECD8009DBE1B}"/>
    <cellStyle name="Currency 2 3 4 2 2" xfId="244" xr:uid="{BC70EFA2-1EE7-4D87-BFD6-AB232A064A35}"/>
    <cellStyle name="Currency 2 3 4 2 2 2" xfId="420" xr:uid="{7EA4FF69-FF84-4558-B0FA-02DD7050FD67}"/>
    <cellStyle name="Currency 2 3 4 2 2 2 2" xfId="772" xr:uid="{A0914239-C81A-4594-80CB-05476EBBAF54}"/>
    <cellStyle name="Currency 2 3 4 2 2 2 2 2" xfId="1476" xr:uid="{DBBAED9D-F9D3-46F3-8B50-3243137D5C06}"/>
    <cellStyle name="Currency 2 3 4 2 2 2 2 2 2" xfId="2884" xr:uid="{6AAA39DD-C593-45ED-B6E9-07E64517FB20}"/>
    <cellStyle name="Currency 2 3 4 2 2 2 2 3" xfId="2180" xr:uid="{71850124-B9D5-4A32-8B91-95CB1D4DC467}"/>
    <cellStyle name="Currency 2 3 4 2 2 2 3" xfId="1124" xr:uid="{DF35CEEA-1E3B-48F3-B7B9-9967AC14349C}"/>
    <cellStyle name="Currency 2 3 4 2 2 2 3 2" xfId="2532" xr:uid="{A3B7DABA-D176-40A8-8F08-65F2A8271DFF}"/>
    <cellStyle name="Currency 2 3 4 2 2 2 4" xfId="1828" xr:uid="{2FE8683A-D340-437E-A770-86769A702F6C}"/>
    <cellStyle name="Currency 2 3 4 2 2 3" xfId="596" xr:uid="{BC66A6CE-098B-4131-A1CC-E4F0B6E2C1B7}"/>
    <cellStyle name="Currency 2 3 4 2 2 3 2" xfId="1300" xr:uid="{3E24CA5F-47E7-4026-BB8B-9706BE46A0CC}"/>
    <cellStyle name="Currency 2 3 4 2 2 3 2 2" xfId="2708" xr:uid="{D47B0558-B4F7-45F7-AA1B-534D443EA461}"/>
    <cellStyle name="Currency 2 3 4 2 2 3 3" xfId="2004" xr:uid="{44A67ED3-C6D4-4757-BD90-3D5B1BE41A22}"/>
    <cellStyle name="Currency 2 3 4 2 2 4" xfId="948" xr:uid="{8CC86F82-9FB3-4B2F-AA0B-DE9FAB2D58E4}"/>
    <cellStyle name="Currency 2 3 4 2 2 4 2" xfId="2356" xr:uid="{A5E543BE-4D2E-4CAB-9707-509B1A0562A7}"/>
    <cellStyle name="Currency 2 3 4 2 2 5" xfId="1652" xr:uid="{70DE9685-381F-459F-B020-CF0A758590DF}"/>
    <cellStyle name="Currency 2 3 4 2 3" xfId="332" xr:uid="{F13724B6-E646-46F4-8CF8-1208779FE173}"/>
    <cellStyle name="Currency 2 3 4 2 3 2" xfId="684" xr:uid="{95204110-DF97-485D-B387-6F21894F26B3}"/>
    <cellStyle name="Currency 2 3 4 2 3 2 2" xfId="1388" xr:uid="{ABB7D5F4-15C9-473D-963F-744DA966D494}"/>
    <cellStyle name="Currency 2 3 4 2 3 2 2 2" xfId="2796" xr:uid="{325BA976-C54A-4040-AB1E-942FD90BEB5C}"/>
    <cellStyle name="Currency 2 3 4 2 3 2 3" xfId="2092" xr:uid="{EB8E9754-469C-48A2-94FB-15AC00D86743}"/>
    <cellStyle name="Currency 2 3 4 2 3 3" xfId="1036" xr:uid="{F03D3327-3E06-484B-8C6F-EB82875350CA}"/>
    <cellStyle name="Currency 2 3 4 2 3 3 2" xfId="2444" xr:uid="{BA8734EF-9576-47EA-89B7-055FEBC3D808}"/>
    <cellStyle name="Currency 2 3 4 2 3 4" xfId="1740" xr:uid="{063A144A-3C64-4067-AE4A-B97BF7693E92}"/>
    <cellStyle name="Currency 2 3 4 2 4" xfId="508" xr:uid="{07604C73-200C-48FD-85DB-5730D8034345}"/>
    <cellStyle name="Currency 2 3 4 2 4 2" xfId="1212" xr:uid="{BF3E4D35-AD8F-4F21-9967-822C4C31C4DE}"/>
    <cellStyle name="Currency 2 3 4 2 4 2 2" xfId="2620" xr:uid="{F6D0EC04-1A6C-42AC-94F8-3669A142F168}"/>
    <cellStyle name="Currency 2 3 4 2 4 3" xfId="1916" xr:uid="{2E83D493-409B-45C3-946A-77953A55920A}"/>
    <cellStyle name="Currency 2 3 4 2 5" xfId="860" xr:uid="{6BD261B8-94FB-415B-ADAC-9EBDF82B59C6}"/>
    <cellStyle name="Currency 2 3 4 2 5 2" xfId="2268" xr:uid="{CD9498B2-75A1-4BF9-B17A-286F0AD66C7A}"/>
    <cellStyle name="Currency 2 3 4 2 6" xfId="1564" xr:uid="{FB12EB95-BA58-4030-AFAE-72CFB85B4549}"/>
    <cellStyle name="Currency 2 3 4 3" xfId="200" xr:uid="{108C932D-3FEF-4F43-9F52-57A30D8D4E78}"/>
    <cellStyle name="Currency 2 3 4 3 2" xfId="376" xr:uid="{D14BBA32-E733-4723-BA6F-8E757E121AF8}"/>
    <cellStyle name="Currency 2 3 4 3 2 2" xfId="728" xr:uid="{8B4463EE-D817-426A-9DBF-E4BEC6A98D61}"/>
    <cellStyle name="Currency 2 3 4 3 2 2 2" xfId="1432" xr:uid="{95570948-E494-48C5-9B00-4081CC06C4A9}"/>
    <cellStyle name="Currency 2 3 4 3 2 2 2 2" xfId="2840" xr:uid="{05D8557E-08F2-4328-A3BC-E4C9F4770C68}"/>
    <cellStyle name="Currency 2 3 4 3 2 2 3" xfId="2136" xr:uid="{382CA1DD-93E9-4528-A9C1-3E76C5C5F6E3}"/>
    <cellStyle name="Currency 2 3 4 3 2 3" xfId="1080" xr:uid="{531405AD-6D5F-4360-A52A-2A143EFE13AC}"/>
    <cellStyle name="Currency 2 3 4 3 2 3 2" xfId="2488" xr:uid="{72460FDD-6E21-446C-B663-B9C88AD85308}"/>
    <cellStyle name="Currency 2 3 4 3 2 4" xfId="1784" xr:uid="{CD83BA6B-F6F3-4394-A7D7-02E616210D1B}"/>
    <cellStyle name="Currency 2 3 4 3 3" xfId="552" xr:uid="{E4EF3FD0-B945-461F-BC3A-07C84126E79D}"/>
    <cellStyle name="Currency 2 3 4 3 3 2" xfId="1256" xr:uid="{C5C6BF08-EED0-4092-8696-357DC61B1090}"/>
    <cellStyle name="Currency 2 3 4 3 3 2 2" xfId="2664" xr:uid="{F4C3C8E5-20D0-4E44-BA41-CCC875C493EE}"/>
    <cellStyle name="Currency 2 3 4 3 3 3" xfId="1960" xr:uid="{04EF2739-349F-4341-8F1D-2CF759C8B200}"/>
    <cellStyle name="Currency 2 3 4 3 4" xfId="904" xr:uid="{E7D49092-678A-4EDF-822E-E923C68F6719}"/>
    <cellStyle name="Currency 2 3 4 3 4 2" xfId="2312" xr:uid="{186EF188-F3CF-4472-B5D0-F2162A50877F}"/>
    <cellStyle name="Currency 2 3 4 3 5" xfId="1608" xr:uid="{A641B6AB-3BA9-4A2F-8567-4239F20EEFB2}"/>
    <cellStyle name="Currency 2 3 4 4" xfId="288" xr:uid="{48AE9AB9-48D0-4487-BB55-B2122A72D128}"/>
    <cellStyle name="Currency 2 3 4 4 2" xfId="640" xr:uid="{5AC54E94-FCAC-4460-885B-2E14BFB62D65}"/>
    <cellStyle name="Currency 2 3 4 4 2 2" xfId="1344" xr:uid="{EBB926C1-D6C0-459A-9330-A85E09357CAD}"/>
    <cellStyle name="Currency 2 3 4 4 2 2 2" xfId="2752" xr:uid="{1713EFEA-9B7B-4F5C-AF68-8661BDF072D4}"/>
    <cellStyle name="Currency 2 3 4 4 2 3" xfId="2048" xr:uid="{FBCC1523-F90F-4D66-B7FA-B114A695AD84}"/>
    <cellStyle name="Currency 2 3 4 4 3" xfId="992" xr:uid="{658883DB-0ACC-4B12-A81A-AF871CE88D2C}"/>
    <cellStyle name="Currency 2 3 4 4 3 2" xfId="2400" xr:uid="{B1BE0C8D-926A-4246-94B5-6F08CA76A0ED}"/>
    <cellStyle name="Currency 2 3 4 4 4" xfId="1696" xr:uid="{6FCBF3FC-4811-4159-9445-548BDA44E94D}"/>
    <cellStyle name="Currency 2 3 4 5" xfId="464" xr:uid="{04899A97-8CFA-411D-8D36-63B9E11B6508}"/>
    <cellStyle name="Currency 2 3 4 5 2" xfId="1168" xr:uid="{65105320-1313-4FB5-AA21-BCC72C90F143}"/>
    <cellStyle name="Currency 2 3 4 5 2 2" xfId="2576" xr:uid="{9C084F95-93DD-4999-B4C7-6F4F02E550B2}"/>
    <cellStyle name="Currency 2 3 4 5 3" xfId="1872" xr:uid="{83C4491F-38B1-4C53-808E-B9A37CE12447}"/>
    <cellStyle name="Currency 2 3 4 6" xfId="816" xr:uid="{8C0DB1C3-8BF6-4977-9D52-C53CDE608884}"/>
    <cellStyle name="Currency 2 3 4 6 2" xfId="2224" xr:uid="{74B3ACEE-246A-4D2F-BA45-0D9D54A533CE}"/>
    <cellStyle name="Currency 2 3 4 7" xfId="1520" xr:uid="{BEB8241C-AF6B-4B10-9773-83873AE5D6AE}"/>
    <cellStyle name="Currency 2 3 5" xfId="139" xr:uid="{CE8D1A8A-06D6-4063-89AB-CA6D431EFCC3}"/>
    <cellStyle name="Currency 2 3 5 2" xfId="227" xr:uid="{D5D9FC91-4044-43ED-95F2-00830D4B60D2}"/>
    <cellStyle name="Currency 2 3 5 2 2" xfId="403" xr:uid="{E60EB100-F5EF-408E-88C7-668E87E7ADE8}"/>
    <cellStyle name="Currency 2 3 5 2 2 2" xfId="755" xr:uid="{5C8F1E84-5333-4F60-A50F-51BD2B61F6AB}"/>
    <cellStyle name="Currency 2 3 5 2 2 2 2" xfId="1459" xr:uid="{CB98CD9D-BFBD-4776-A187-F513EF92A9D7}"/>
    <cellStyle name="Currency 2 3 5 2 2 2 2 2" xfId="2867" xr:uid="{796DEC1F-8F51-4247-B5D5-633891C43F42}"/>
    <cellStyle name="Currency 2 3 5 2 2 2 3" xfId="2163" xr:uid="{FD1B247E-024F-4609-84D4-E6D948476BAF}"/>
    <cellStyle name="Currency 2 3 5 2 2 3" xfId="1107" xr:uid="{FF6FD449-8A0E-4567-AE94-CEB200230CCC}"/>
    <cellStyle name="Currency 2 3 5 2 2 3 2" xfId="2515" xr:uid="{91533399-168E-40B5-8573-42052A5D7E9E}"/>
    <cellStyle name="Currency 2 3 5 2 2 4" xfId="1811" xr:uid="{AB5FDE88-66DD-48F6-ABA0-E3EA250A4344}"/>
    <cellStyle name="Currency 2 3 5 2 3" xfId="579" xr:uid="{5C637B26-0ECC-4976-A291-B3CB1B65E7CD}"/>
    <cellStyle name="Currency 2 3 5 2 3 2" xfId="1283" xr:uid="{3405B98E-48C5-44AF-9E8A-F488A8B259AE}"/>
    <cellStyle name="Currency 2 3 5 2 3 2 2" xfId="2691" xr:uid="{D649A66A-B328-455D-8DE0-B9B8A4EAAE10}"/>
    <cellStyle name="Currency 2 3 5 2 3 3" xfId="1987" xr:uid="{7642DE0E-4C86-40DA-9AB4-AE454FB612A1}"/>
    <cellStyle name="Currency 2 3 5 2 4" xfId="931" xr:uid="{FB0DBE01-8992-44C8-B34B-B602E1FD12DF}"/>
    <cellStyle name="Currency 2 3 5 2 4 2" xfId="2339" xr:uid="{DE0CC513-3F15-48C8-9078-9298B7C086FA}"/>
    <cellStyle name="Currency 2 3 5 2 5" xfId="1635" xr:uid="{0C3DC980-BD7C-49D2-B26B-6BA1C5C81927}"/>
    <cellStyle name="Currency 2 3 5 3" xfId="315" xr:uid="{C0B711D9-BF4C-4DE9-97A2-0C3D865931B7}"/>
    <cellStyle name="Currency 2 3 5 3 2" xfId="667" xr:uid="{03213FDE-3F00-4F13-A9B7-DE8487CE7954}"/>
    <cellStyle name="Currency 2 3 5 3 2 2" xfId="1371" xr:uid="{1F161903-3BEA-4C68-9335-E491B8D80DD5}"/>
    <cellStyle name="Currency 2 3 5 3 2 2 2" xfId="2779" xr:uid="{648B72AF-C8D2-429C-8354-E96A91349616}"/>
    <cellStyle name="Currency 2 3 5 3 2 3" xfId="2075" xr:uid="{25BBADB7-E190-4E6A-85AD-1A19CE0D1037}"/>
    <cellStyle name="Currency 2 3 5 3 3" xfId="1019" xr:uid="{F6A8A586-B2BB-425D-BE73-0C4A94CC0315}"/>
    <cellStyle name="Currency 2 3 5 3 3 2" xfId="2427" xr:uid="{C269CC4D-29AD-46B3-B2D2-79D912B63B3C}"/>
    <cellStyle name="Currency 2 3 5 3 4" xfId="1723" xr:uid="{D52A81EC-0BEF-4707-B890-E38A3ECA2CA7}"/>
    <cellStyle name="Currency 2 3 5 4" xfId="491" xr:uid="{FAC6C67D-7D3B-48E8-B90D-7E471EEF6B16}"/>
    <cellStyle name="Currency 2 3 5 4 2" xfId="1195" xr:uid="{92E8307A-C0CD-46F4-BCF9-741C4B607B7D}"/>
    <cellStyle name="Currency 2 3 5 4 2 2" xfId="2603" xr:uid="{B3E93F8B-066B-459A-BD59-2633D6874D63}"/>
    <cellStyle name="Currency 2 3 5 4 3" xfId="1899" xr:uid="{9A9D1346-32BD-4A0C-AD46-44EB072C4587}"/>
    <cellStyle name="Currency 2 3 5 5" xfId="843" xr:uid="{3EACCACE-B116-4EF0-A670-2BA674CC794D}"/>
    <cellStyle name="Currency 2 3 5 5 2" xfId="2251" xr:uid="{01924101-6023-47E1-B9B7-15AE71D895B6}"/>
    <cellStyle name="Currency 2 3 5 6" xfId="1547" xr:uid="{C6DAAAA5-5273-40D6-B515-838BE478CC4C}"/>
    <cellStyle name="Currency 2 3 6" xfId="183" xr:uid="{9E7191EE-D3E8-4CCF-9506-9C21384CB7B1}"/>
    <cellStyle name="Currency 2 3 6 2" xfId="359" xr:uid="{A13B16B0-A3A0-4DFE-9D12-53714F540486}"/>
    <cellStyle name="Currency 2 3 6 2 2" xfId="711" xr:uid="{818AD708-40ED-4F06-8D6E-D236D83661B4}"/>
    <cellStyle name="Currency 2 3 6 2 2 2" xfId="1415" xr:uid="{8A5006AB-C910-43D2-830C-7EEBB85F3AF2}"/>
    <cellStyle name="Currency 2 3 6 2 2 2 2" xfId="2823" xr:uid="{318F557D-66DC-4842-ADE7-E4D1A3FF9142}"/>
    <cellStyle name="Currency 2 3 6 2 2 3" xfId="2119" xr:uid="{44A20A7F-228D-4170-AFA2-073DF810853A}"/>
    <cellStyle name="Currency 2 3 6 2 3" xfId="1063" xr:uid="{A4B7B457-1764-41A5-829C-BBED6B1C3F42}"/>
    <cellStyle name="Currency 2 3 6 2 3 2" xfId="2471" xr:uid="{22D9E8FA-D402-48AE-B69D-FEA2D40589DB}"/>
    <cellStyle name="Currency 2 3 6 2 4" xfId="1767" xr:uid="{4F0C5790-E896-4553-A808-160B8E2411F1}"/>
    <cellStyle name="Currency 2 3 6 3" xfId="535" xr:uid="{7F59A5CF-7D1D-49E7-A38E-BB53C90C246E}"/>
    <cellStyle name="Currency 2 3 6 3 2" xfId="1239" xr:uid="{F212477A-C38E-47CC-98C1-1CEBCB05F4A4}"/>
    <cellStyle name="Currency 2 3 6 3 2 2" xfId="2647" xr:uid="{74DCC368-54FF-463F-BB34-9FC610339E53}"/>
    <cellStyle name="Currency 2 3 6 3 3" xfId="1943" xr:uid="{5FFE70AD-7918-432A-9429-BF693A743303}"/>
    <cellStyle name="Currency 2 3 6 4" xfId="887" xr:uid="{BDFE1F11-8A07-467A-8745-119DFA8EF29B}"/>
    <cellStyle name="Currency 2 3 6 4 2" xfId="2295" xr:uid="{6CFE5A37-C6D2-4721-92F1-AF9283C5E213}"/>
    <cellStyle name="Currency 2 3 6 5" xfId="1591" xr:uid="{BFD0AD34-B43E-48A5-AEE6-01B358ACB17E}"/>
    <cellStyle name="Currency 2 3 7" xfId="271" xr:uid="{3F059B87-7D30-402D-A2F2-A9449E160B09}"/>
    <cellStyle name="Currency 2 3 7 2" xfId="623" xr:uid="{9C721A90-0CAE-40AB-81BC-731921A243F7}"/>
    <cellStyle name="Currency 2 3 7 2 2" xfId="1327" xr:uid="{47172331-FEEB-4631-AA24-95CE9E8CC78B}"/>
    <cellStyle name="Currency 2 3 7 2 2 2" xfId="2735" xr:uid="{63F20425-E5F8-4D38-BAE9-9AB5BF8F94F1}"/>
    <cellStyle name="Currency 2 3 7 2 3" xfId="2031" xr:uid="{7623B671-897C-4C00-8AB2-4724842B57E8}"/>
    <cellStyle name="Currency 2 3 7 3" xfId="975" xr:uid="{B80DCAA0-34A3-4470-A16F-5FCD454D345D}"/>
    <cellStyle name="Currency 2 3 7 3 2" xfId="2383" xr:uid="{2D98692E-87E2-4052-B3D1-12A2F490D4EA}"/>
    <cellStyle name="Currency 2 3 7 4" xfId="1679" xr:uid="{5F047718-7389-4631-9261-190868C5C8C8}"/>
    <cellStyle name="Currency 2 3 8" xfId="447" xr:uid="{4AF78536-E2AC-4D7F-B8A4-B0B308AFE34F}"/>
    <cellStyle name="Currency 2 3 8 2" xfId="1151" xr:uid="{FD86C648-66CD-41D2-A089-878024A05E4A}"/>
    <cellStyle name="Currency 2 3 8 2 2" xfId="2559" xr:uid="{0B2F8E84-C875-422F-9A01-B9A542D640BD}"/>
    <cellStyle name="Currency 2 3 8 3" xfId="1855" xr:uid="{BE08FE71-2E22-4025-B3F6-5D59828CCD0E}"/>
    <cellStyle name="Currency 2 3 9" xfId="799" xr:uid="{D1F38D8B-B705-4323-A979-66E6CD79EBA2}"/>
    <cellStyle name="Currency 2 3 9 2" xfId="2207" xr:uid="{9BB0559E-4905-44F6-87C1-00E2CB0737CD}"/>
    <cellStyle name="Currency 2 4" xfId="64" xr:uid="{0339FD27-D698-44A9-9379-C27812BD8E45}"/>
    <cellStyle name="Currency 2 4 2" xfId="92" xr:uid="{5F2A043F-3F55-450B-985B-ECB4CA3F0B14}"/>
    <cellStyle name="Currency 2 4 2 2" xfId="125" xr:uid="{A76B892C-1A73-468C-8B9D-2DB78ABF8147}"/>
    <cellStyle name="Currency 2 4 2 2 2" xfId="171" xr:uid="{114F6C82-A2B0-4137-A59A-F71F7ADBAF6A}"/>
    <cellStyle name="Currency 2 4 2 2 2 2" xfId="259" xr:uid="{80220543-ECF9-40C8-99AE-83ED354CE6C7}"/>
    <cellStyle name="Currency 2 4 2 2 2 2 2" xfId="435" xr:uid="{EDC746E3-5D4D-421A-8082-E85C9DB4A00C}"/>
    <cellStyle name="Currency 2 4 2 2 2 2 2 2" xfId="787" xr:uid="{3E7FBBFB-7842-4B55-A2F6-36D9A97D3906}"/>
    <cellStyle name="Currency 2 4 2 2 2 2 2 2 2" xfId="1491" xr:uid="{8C7232F2-E6A3-4D23-9F39-C1D068C89466}"/>
    <cellStyle name="Currency 2 4 2 2 2 2 2 2 2 2" xfId="2899" xr:uid="{7B15E828-BB15-4F35-B6DC-7535C6613176}"/>
    <cellStyle name="Currency 2 4 2 2 2 2 2 2 3" xfId="2195" xr:uid="{392EA024-0392-47DA-AAA1-318CCD407E87}"/>
    <cellStyle name="Currency 2 4 2 2 2 2 2 3" xfId="1139" xr:uid="{0CC21E22-CDBF-436F-9781-01834D15023A}"/>
    <cellStyle name="Currency 2 4 2 2 2 2 2 3 2" xfId="2547" xr:uid="{D8507F95-A5F5-4FBE-9F2B-4512669FFE43}"/>
    <cellStyle name="Currency 2 4 2 2 2 2 2 4" xfId="1843" xr:uid="{07D8AA75-00B0-4C78-BF80-6EDD29DCE01A}"/>
    <cellStyle name="Currency 2 4 2 2 2 2 3" xfId="611" xr:uid="{FB7EC6A1-E726-4320-BE5D-ECC427905CF1}"/>
    <cellStyle name="Currency 2 4 2 2 2 2 3 2" xfId="1315" xr:uid="{015C747B-81CA-4B93-8FDF-70F164FA6B58}"/>
    <cellStyle name="Currency 2 4 2 2 2 2 3 2 2" xfId="2723" xr:uid="{2447D165-EB27-4285-A9C3-7EBBC4DFAEFD}"/>
    <cellStyle name="Currency 2 4 2 2 2 2 3 3" xfId="2019" xr:uid="{10564C31-73EE-494D-8923-68F319974D43}"/>
    <cellStyle name="Currency 2 4 2 2 2 2 4" xfId="963" xr:uid="{C7788195-2A26-4975-B5BF-15789D858341}"/>
    <cellStyle name="Currency 2 4 2 2 2 2 4 2" xfId="2371" xr:uid="{9BAEBDD1-C160-4261-99E3-2C1C49A770E5}"/>
    <cellStyle name="Currency 2 4 2 2 2 2 5" xfId="1667" xr:uid="{E1EFCBF5-FE31-4A46-8C06-B569F482664F}"/>
    <cellStyle name="Currency 2 4 2 2 2 3" xfId="347" xr:uid="{00120C33-6CE5-48D6-8284-DD04AAB59F40}"/>
    <cellStyle name="Currency 2 4 2 2 2 3 2" xfId="699" xr:uid="{8C263600-8B5E-4C9D-BD55-90ACBAC565E6}"/>
    <cellStyle name="Currency 2 4 2 2 2 3 2 2" xfId="1403" xr:uid="{95A7485A-C12E-4CB0-9203-11E81C6A367B}"/>
    <cellStyle name="Currency 2 4 2 2 2 3 2 2 2" xfId="2811" xr:uid="{822A68CF-565F-4C86-B378-8800FDC07FBC}"/>
    <cellStyle name="Currency 2 4 2 2 2 3 2 3" xfId="2107" xr:uid="{CA0904C6-5D88-44E6-BD3A-714A475BDE61}"/>
    <cellStyle name="Currency 2 4 2 2 2 3 3" xfId="1051" xr:uid="{5EB54257-62AE-46B1-B3C2-EED62FE077ED}"/>
    <cellStyle name="Currency 2 4 2 2 2 3 3 2" xfId="2459" xr:uid="{AF501E87-42BA-451B-BACB-F74F679D7DA6}"/>
    <cellStyle name="Currency 2 4 2 2 2 3 4" xfId="1755" xr:uid="{16BC15C9-AA5D-414B-842A-99801EB1DA99}"/>
    <cellStyle name="Currency 2 4 2 2 2 4" xfId="523" xr:uid="{671ECDC8-984D-4684-8851-B86D6887ECCC}"/>
    <cellStyle name="Currency 2 4 2 2 2 4 2" xfId="1227" xr:uid="{21962821-9479-4FF2-87BA-EFDB40C6153C}"/>
    <cellStyle name="Currency 2 4 2 2 2 4 2 2" xfId="2635" xr:uid="{8C7F7304-2853-4308-BB5C-6DF45A9554DE}"/>
    <cellStyle name="Currency 2 4 2 2 2 4 3" xfId="1931" xr:uid="{671B1F95-C1DF-4EB3-941B-EE23E882C101}"/>
    <cellStyle name="Currency 2 4 2 2 2 5" xfId="875" xr:uid="{1495D5BD-EAD8-442A-9E6B-6DC80666A75C}"/>
    <cellStyle name="Currency 2 4 2 2 2 5 2" xfId="2283" xr:uid="{3BD434CF-036C-497B-AC9F-FF1182859165}"/>
    <cellStyle name="Currency 2 4 2 2 2 6" xfId="1579" xr:uid="{B5B2198B-189F-4AF3-A579-919A19767B23}"/>
    <cellStyle name="Currency 2 4 2 2 3" xfId="215" xr:uid="{C411FDBB-175D-4ACF-A51B-7AD944DB9C9B}"/>
    <cellStyle name="Currency 2 4 2 2 3 2" xfId="391" xr:uid="{360E6CB7-889B-477E-8069-C9B73F422FA4}"/>
    <cellStyle name="Currency 2 4 2 2 3 2 2" xfId="743" xr:uid="{332DD544-D9A7-403E-B462-7B3091152005}"/>
    <cellStyle name="Currency 2 4 2 2 3 2 2 2" xfId="1447" xr:uid="{307FA563-F424-44EE-A4D4-BB09C2940026}"/>
    <cellStyle name="Currency 2 4 2 2 3 2 2 2 2" xfId="2855" xr:uid="{43024CEE-939C-4B33-A55F-3B3C0FEEBFCB}"/>
    <cellStyle name="Currency 2 4 2 2 3 2 2 3" xfId="2151" xr:uid="{15073C36-8AC8-41B3-A8D7-425764EF9DD1}"/>
    <cellStyle name="Currency 2 4 2 2 3 2 3" xfId="1095" xr:uid="{A4B62415-4163-4BBB-809A-4417DE11D2D4}"/>
    <cellStyle name="Currency 2 4 2 2 3 2 3 2" xfId="2503" xr:uid="{A6A525BA-E1B9-4C9D-8D61-B836F0C2BCC8}"/>
    <cellStyle name="Currency 2 4 2 2 3 2 4" xfId="1799" xr:uid="{040BF836-80CC-4A9B-8470-C3AEEA21D42B}"/>
    <cellStyle name="Currency 2 4 2 2 3 3" xfId="567" xr:uid="{DFCD280B-E5E7-4748-B0EE-FCF594751A2C}"/>
    <cellStyle name="Currency 2 4 2 2 3 3 2" xfId="1271" xr:uid="{3AC874E8-1D33-4958-A907-EFA31995D015}"/>
    <cellStyle name="Currency 2 4 2 2 3 3 2 2" xfId="2679" xr:uid="{259165C6-D470-45A0-81B9-6043C92251EF}"/>
    <cellStyle name="Currency 2 4 2 2 3 3 3" xfId="1975" xr:uid="{FF951E16-CAF8-48CD-8D2D-57FACA9A30FA}"/>
    <cellStyle name="Currency 2 4 2 2 3 4" xfId="919" xr:uid="{A9874187-DAA4-454D-9BB3-19A786DDE1F6}"/>
    <cellStyle name="Currency 2 4 2 2 3 4 2" xfId="2327" xr:uid="{1B57E2A6-C8EC-4B9B-A246-49A185CD0570}"/>
    <cellStyle name="Currency 2 4 2 2 3 5" xfId="1623" xr:uid="{64BCEA99-0138-4215-9966-48C571618C67}"/>
    <cellStyle name="Currency 2 4 2 2 4" xfId="303" xr:uid="{09B3AC5A-6B52-4A1B-8292-4AD2B0CC8C0E}"/>
    <cellStyle name="Currency 2 4 2 2 4 2" xfId="655" xr:uid="{DE543747-CB4A-4B88-8D0E-CCB1C0FEB28B}"/>
    <cellStyle name="Currency 2 4 2 2 4 2 2" xfId="1359" xr:uid="{E676D16A-26FA-490E-B52E-8A9ADB7DF5E5}"/>
    <cellStyle name="Currency 2 4 2 2 4 2 2 2" xfId="2767" xr:uid="{E0D17338-968C-4F1D-B205-CB9307107A45}"/>
    <cellStyle name="Currency 2 4 2 2 4 2 3" xfId="2063" xr:uid="{D3768A98-420F-46FB-9099-FBCC76E8AD10}"/>
    <cellStyle name="Currency 2 4 2 2 4 3" xfId="1007" xr:uid="{07235BF6-8086-46E1-A347-789C8B9F1901}"/>
    <cellStyle name="Currency 2 4 2 2 4 3 2" xfId="2415" xr:uid="{0F64AE6E-A077-4245-8D72-4A1584D7FD2E}"/>
    <cellStyle name="Currency 2 4 2 2 4 4" xfId="1711" xr:uid="{117750F9-392C-43A4-866D-358B1D9FDABD}"/>
    <cellStyle name="Currency 2 4 2 2 5" xfId="479" xr:uid="{D6D10831-3926-4A41-9B39-AB0A9F942CAE}"/>
    <cellStyle name="Currency 2 4 2 2 5 2" xfId="1183" xr:uid="{79398D0A-D5B5-4A12-85D5-F5A979D24176}"/>
    <cellStyle name="Currency 2 4 2 2 5 2 2" xfId="2591" xr:uid="{86F085E7-128C-4C8A-A12C-1E470D95A1EC}"/>
    <cellStyle name="Currency 2 4 2 2 5 3" xfId="1887" xr:uid="{04E23DBE-4289-428E-A8BA-EAC90BF471BE}"/>
    <cellStyle name="Currency 2 4 2 2 6" xfId="831" xr:uid="{3DD694A1-A846-458A-B61C-4DCC524B6E4B}"/>
    <cellStyle name="Currency 2 4 2 2 6 2" xfId="2239" xr:uid="{85319EA7-C66C-4BD5-995F-55BE8D83BBA8}"/>
    <cellStyle name="Currency 2 4 2 2 7" xfId="1535" xr:uid="{00279618-1A23-49DF-ABE6-F05EADBB09D0}"/>
    <cellStyle name="Currency 2 4 2 3" xfId="149" xr:uid="{DFDE0A13-728A-4317-A9C5-07422F18AAB4}"/>
    <cellStyle name="Currency 2 4 2 3 2" xfId="237" xr:uid="{9F3A84C2-E2CD-4180-91BC-0D489A2B7DEB}"/>
    <cellStyle name="Currency 2 4 2 3 2 2" xfId="413" xr:uid="{975724FC-B4B9-48CC-B076-8CBA2B437718}"/>
    <cellStyle name="Currency 2 4 2 3 2 2 2" xfId="765" xr:uid="{24533ABD-451A-4DFD-9ECA-DD0D2C86789C}"/>
    <cellStyle name="Currency 2 4 2 3 2 2 2 2" xfId="1469" xr:uid="{4D8A56E1-5112-43E2-8AE7-58A711BEF396}"/>
    <cellStyle name="Currency 2 4 2 3 2 2 2 2 2" xfId="2877" xr:uid="{03C2EA7D-224E-4C47-A3F3-284D7B60C6A4}"/>
    <cellStyle name="Currency 2 4 2 3 2 2 2 3" xfId="2173" xr:uid="{8AF9D631-7466-48ED-AF96-64155F26A70E}"/>
    <cellStyle name="Currency 2 4 2 3 2 2 3" xfId="1117" xr:uid="{16D292F2-36D5-4825-9F22-EA530458FF57}"/>
    <cellStyle name="Currency 2 4 2 3 2 2 3 2" xfId="2525" xr:uid="{A5B13E75-764D-4B06-B518-981395B17117}"/>
    <cellStyle name="Currency 2 4 2 3 2 2 4" xfId="1821" xr:uid="{C1DB310D-9BBC-4E98-92DC-AFCED04CB5F3}"/>
    <cellStyle name="Currency 2 4 2 3 2 3" xfId="589" xr:uid="{B5FAA658-D064-4B92-9089-94FD8EB1FC6F}"/>
    <cellStyle name="Currency 2 4 2 3 2 3 2" xfId="1293" xr:uid="{C4C1E46C-6F3B-40CB-9C35-910D326D2977}"/>
    <cellStyle name="Currency 2 4 2 3 2 3 2 2" xfId="2701" xr:uid="{DF30853B-5DBE-4620-8E4C-140B543BB3DC}"/>
    <cellStyle name="Currency 2 4 2 3 2 3 3" xfId="1997" xr:uid="{1147C31A-5B5A-47D7-A6F2-8DF2ACECA0B1}"/>
    <cellStyle name="Currency 2 4 2 3 2 4" xfId="941" xr:uid="{ACA18B16-19F2-45D2-A186-5A1D99B59FC9}"/>
    <cellStyle name="Currency 2 4 2 3 2 4 2" xfId="2349" xr:uid="{7A30A252-99C3-4D0A-B69C-F3AC5C2B7BD5}"/>
    <cellStyle name="Currency 2 4 2 3 2 5" xfId="1645" xr:uid="{F45AF125-5BB1-4477-A52C-5B92DC58E9D1}"/>
    <cellStyle name="Currency 2 4 2 3 3" xfId="325" xr:uid="{5130E6E1-5213-462F-A485-075654A02881}"/>
    <cellStyle name="Currency 2 4 2 3 3 2" xfId="677" xr:uid="{D1F838E3-EB96-40EE-8E49-29BFC2A6E6A7}"/>
    <cellStyle name="Currency 2 4 2 3 3 2 2" xfId="1381" xr:uid="{319F859B-9A91-4F09-99F4-3C935F7BAD89}"/>
    <cellStyle name="Currency 2 4 2 3 3 2 2 2" xfId="2789" xr:uid="{AF1AF4B4-AEF6-4217-8ED1-BEBBC19A3527}"/>
    <cellStyle name="Currency 2 4 2 3 3 2 3" xfId="2085" xr:uid="{CE86C40C-88E6-4FC2-8630-5E5275D24C8C}"/>
    <cellStyle name="Currency 2 4 2 3 3 3" xfId="1029" xr:uid="{D9216768-2FC8-4B89-B677-D2AB98062897}"/>
    <cellStyle name="Currency 2 4 2 3 3 3 2" xfId="2437" xr:uid="{BD2EA2E3-91E1-4A8E-B2F0-F29AC131A961}"/>
    <cellStyle name="Currency 2 4 2 3 3 4" xfId="1733" xr:uid="{9667BCE9-6582-493C-8B5B-03749438F11A}"/>
    <cellStyle name="Currency 2 4 2 3 4" xfId="501" xr:uid="{CC4384C9-7083-4B3B-8C66-144FB9CE1ED4}"/>
    <cellStyle name="Currency 2 4 2 3 4 2" xfId="1205" xr:uid="{5522E927-0C98-462C-A0A2-CD6FF33D194F}"/>
    <cellStyle name="Currency 2 4 2 3 4 2 2" xfId="2613" xr:uid="{7C35C2E5-41C2-43DC-BE38-0657F5883468}"/>
    <cellStyle name="Currency 2 4 2 3 4 3" xfId="1909" xr:uid="{EF44D454-9608-4B80-8726-FF70A18CB231}"/>
    <cellStyle name="Currency 2 4 2 3 5" xfId="853" xr:uid="{93DE1AA5-C1BC-41BA-90DE-866674B49E89}"/>
    <cellStyle name="Currency 2 4 2 3 5 2" xfId="2261" xr:uid="{FEA2B12D-3AE6-42A7-B4FC-225F2CC499D7}"/>
    <cellStyle name="Currency 2 4 2 3 6" xfId="1557" xr:uid="{0B93BC49-C853-466E-89E4-24CA00AD5684}"/>
    <cellStyle name="Currency 2 4 2 4" xfId="193" xr:uid="{05194CC3-1D56-44A6-AF23-2E0D6C46BD7A}"/>
    <cellStyle name="Currency 2 4 2 4 2" xfId="369" xr:uid="{40A0F145-7D22-47B4-BB9D-C5B473447AC5}"/>
    <cellStyle name="Currency 2 4 2 4 2 2" xfId="721" xr:uid="{348C033A-1050-420D-B10B-40F4D1C03036}"/>
    <cellStyle name="Currency 2 4 2 4 2 2 2" xfId="1425" xr:uid="{D892245E-45D5-4E0C-AD93-2CD391D7238D}"/>
    <cellStyle name="Currency 2 4 2 4 2 2 2 2" xfId="2833" xr:uid="{5791D0C3-F2DA-4C5D-8F43-23291FD9A8D4}"/>
    <cellStyle name="Currency 2 4 2 4 2 2 3" xfId="2129" xr:uid="{95A375B2-97BA-4550-A77F-57A72E273B5D}"/>
    <cellStyle name="Currency 2 4 2 4 2 3" xfId="1073" xr:uid="{940CB21B-0F0E-4F59-BCA9-CF513B28142B}"/>
    <cellStyle name="Currency 2 4 2 4 2 3 2" xfId="2481" xr:uid="{D9B69D40-9109-4375-A14F-E09D6163F967}"/>
    <cellStyle name="Currency 2 4 2 4 2 4" xfId="1777" xr:uid="{F0888972-D9D5-4354-A40F-79A5FD2402E6}"/>
    <cellStyle name="Currency 2 4 2 4 3" xfId="545" xr:uid="{9217386A-4EE4-4C74-B458-31A0BB68BF00}"/>
    <cellStyle name="Currency 2 4 2 4 3 2" xfId="1249" xr:uid="{6EED9585-36B7-4153-92BA-BD4E92A43BBB}"/>
    <cellStyle name="Currency 2 4 2 4 3 2 2" xfId="2657" xr:uid="{5C4D700B-884D-428D-A714-3E8808E9FACE}"/>
    <cellStyle name="Currency 2 4 2 4 3 3" xfId="1953" xr:uid="{7525E29E-516B-42BD-A57D-C50FF0F6F58D}"/>
    <cellStyle name="Currency 2 4 2 4 4" xfId="897" xr:uid="{DBD36E79-5740-4198-B0F0-F78861F43C8A}"/>
    <cellStyle name="Currency 2 4 2 4 4 2" xfId="2305" xr:uid="{738D2608-20FE-4E2A-9154-AFD7F6545A2F}"/>
    <cellStyle name="Currency 2 4 2 4 5" xfId="1601" xr:uid="{7515A18E-8B6B-4E4E-A691-E26D974E8D92}"/>
    <cellStyle name="Currency 2 4 2 5" xfId="281" xr:uid="{BD318899-2539-4B28-BC25-9AE7358F5CBE}"/>
    <cellStyle name="Currency 2 4 2 5 2" xfId="633" xr:uid="{BCF2DF19-580A-4AA8-99BD-B78715E01D6B}"/>
    <cellStyle name="Currency 2 4 2 5 2 2" xfId="1337" xr:uid="{CC66D149-97A9-4AAB-B4EB-1D9EA6792445}"/>
    <cellStyle name="Currency 2 4 2 5 2 2 2" xfId="2745" xr:uid="{DFD69928-DB42-4E08-A516-51521F574C46}"/>
    <cellStyle name="Currency 2 4 2 5 2 3" xfId="2041" xr:uid="{0E4A7578-6F02-40C6-9E23-2C5998344B48}"/>
    <cellStyle name="Currency 2 4 2 5 3" xfId="985" xr:uid="{14EE1E76-F3BD-40B6-BE49-6610E2F75694}"/>
    <cellStyle name="Currency 2 4 2 5 3 2" xfId="2393" xr:uid="{DC415624-A674-4680-9A82-9C730B0F15A3}"/>
    <cellStyle name="Currency 2 4 2 5 4" xfId="1689" xr:uid="{CB077E66-7FF2-4957-AE66-37B6779EA448}"/>
    <cellStyle name="Currency 2 4 2 6" xfId="457" xr:uid="{D4535243-89E4-4084-AECE-01EE5161D907}"/>
    <cellStyle name="Currency 2 4 2 6 2" xfId="1161" xr:uid="{F789C403-1774-4F45-B30A-A6BF3BE0347C}"/>
    <cellStyle name="Currency 2 4 2 6 2 2" xfId="2569" xr:uid="{23047AE0-2C1A-4C67-BC87-078EAE31E9CC}"/>
    <cellStyle name="Currency 2 4 2 6 3" xfId="1865" xr:uid="{5C4CD3BA-14A6-4A15-A66A-7873C9C7ECA7}"/>
    <cellStyle name="Currency 2 4 2 7" xfId="809" xr:uid="{2D9D5CA9-E50C-4B53-AD26-E40504750EAB}"/>
    <cellStyle name="Currency 2 4 2 7 2" xfId="2217" xr:uid="{327DE27C-522B-4923-B79F-42557F3137DA}"/>
    <cellStyle name="Currency 2 4 2 8" xfId="1513" xr:uid="{8B1BD126-6FCC-48A4-BB6C-A4CE1ED013EF}"/>
    <cellStyle name="Currency 2 4 3" xfId="113" xr:uid="{FEF48446-C1B7-4B05-99C1-9673ED1FA959}"/>
    <cellStyle name="Currency 2 4 3 2" xfId="159" xr:uid="{B3C99B3B-FEF7-46C6-8E85-C979F2E93FED}"/>
    <cellStyle name="Currency 2 4 3 2 2" xfId="247" xr:uid="{8494E127-D3C1-4F6F-B529-61C159A2D35F}"/>
    <cellStyle name="Currency 2 4 3 2 2 2" xfId="423" xr:uid="{4E888F88-7D12-4FD0-BB97-2064AD6CD983}"/>
    <cellStyle name="Currency 2 4 3 2 2 2 2" xfId="775" xr:uid="{A58631CA-D36A-4AF0-88B8-54C90D8D6625}"/>
    <cellStyle name="Currency 2 4 3 2 2 2 2 2" xfId="1479" xr:uid="{D83BAB47-EE26-4E2D-9BEC-B303A4BAED98}"/>
    <cellStyle name="Currency 2 4 3 2 2 2 2 2 2" xfId="2887" xr:uid="{6C0A1BEC-8F2A-44A5-8C6E-9D9AFA22845B}"/>
    <cellStyle name="Currency 2 4 3 2 2 2 2 3" xfId="2183" xr:uid="{4F3F5BC9-BBE7-4E9F-AD08-D462497C17FF}"/>
    <cellStyle name="Currency 2 4 3 2 2 2 3" xfId="1127" xr:uid="{E70459DE-AEC5-4214-8519-0BD8ED179A54}"/>
    <cellStyle name="Currency 2 4 3 2 2 2 3 2" xfId="2535" xr:uid="{9FFCD217-1C17-4A19-B5F7-FCBB1A97347E}"/>
    <cellStyle name="Currency 2 4 3 2 2 2 4" xfId="1831" xr:uid="{6D004CF3-1475-437F-9CF7-149DE3B3569D}"/>
    <cellStyle name="Currency 2 4 3 2 2 3" xfId="599" xr:uid="{CBAFE50F-43E7-4890-9988-BBDA2C05CBF8}"/>
    <cellStyle name="Currency 2 4 3 2 2 3 2" xfId="1303" xr:uid="{2EB80840-3469-4282-807A-044322637DB1}"/>
    <cellStyle name="Currency 2 4 3 2 2 3 2 2" xfId="2711" xr:uid="{DC46B575-EA5C-4FFA-AF25-334048B58401}"/>
    <cellStyle name="Currency 2 4 3 2 2 3 3" xfId="2007" xr:uid="{209005D1-7160-4EB5-BC60-DD7BE4805F88}"/>
    <cellStyle name="Currency 2 4 3 2 2 4" xfId="951" xr:uid="{0F16A483-5043-4988-9247-BB26A26D332A}"/>
    <cellStyle name="Currency 2 4 3 2 2 4 2" xfId="2359" xr:uid="{02E31F3D-EF9E-41E0-B7A4-5355C1E710C1}"/>
    <cellStyle name="Currency 2 4 3 2 2 5" xfId="1655" xr:uid="{6FDD5730-C764-41E7-A5E3-B5650170DDBF}"/>
    <cellStyle name="Currency 2 4 3 2 3" xfId="335" xr:uid="{D0B5854D-0835-4094-BC78-0D7E263F4A94}"/>
    <cellStyle name="Currency 2 4 3 2 3 2" xfId="687" xr:uid="{A4131DA3-8EF2-4276-A65E-C889228BE766}"/>
    <cellStyle name="Currency 2 4 3 2 3 2 2" xfId="1391" xr:uid="{C926E792-CD1A-46B3-A52F-90FDF625F98B}"/>
    <cellStyle name="Currency 2 4 3 2 3 2 2 2" xfId="2799" xr:uid="{1EDB6E40-07A5-4FCC-B68B-73DBE56B1C31}"/>
    <cellStyle name="Currency 2 4 3 2 3 2 3" xfId="2095" xr:uid="{D28299AF-46C1-46C5-BF2F-C988564150F7}"/>
    <cellStyle name="Currency 2 4 3 2 3 3" xfId="1039" xr:uid="{1FE05F47-B291-4FC3-98CF-FB61ED9D66CC}"/>
    <cellStyle name="Currency 2 4 3 2 3 3 2" xfId="2447" xr:uid="{50F629AB-B8E4-419E-BA7F-0C1357CED45E}"/>
    <cellStyle name="Currency 2 4 3 2 3 4" xfId="1743" xr:uid="{74164BF3-B43D-4E6F-86F5-44C86F0ABA79}"/>
    <cellStyle name="Currency 2 4 3 2 4" xfId="511" xr:uid="{A5CB6DE1-1140-467A-8263-6377D8526DFA}"/>
    <cellStyle name="Currency 2 4 3 2 4 2" xfId="1215" xr:uid="{896275DE-6701-4A40-A87B-206FD7BBCC31}"/>
    <cellStyle name="Currency 2 4 3 2 4 2 2" xfId="2623" xr:uid="{1F7DE1F2-5823-45AC-97A3-48A660987909}"/>
    <cellStyle name="Currency 2 4 3 2 4 3" xfId="1919" xr:uid="{A5AF1051-B615-49AA-B152-5E13DAAAD7A3}"/>
    <cellStyle name="Currency 2 4 3 2 5" xfId="863" xr:uid="{E12A7944-42FC-4C5E-AA80-F6FF5281FDE3}"/>
    <cellStyle name="Currency 2 4 3 2 5 2" xfId="2271" xr:uid="{934C3797-6417-4589-93A8-CCD226987E2A}"/>
    <cellStyle name="Currency 2 4 3 2 6" xfId="1567" xr:uid="{5F480580-DA3D-400C-9459-011E81907E49}"/>
    <cellStyle name="Currency 2 4 3 3" xfId="203" xr:uid="{574AD6C4-55C7-4F86-902C-4905227025D6}"/>
    <cellStyle name="Currency 2 4 3 3 2" xfId="379" xr:uid="{3D227DCF-C39C-4DFE-A044-0BC56FA60A97}"/>
    <cellStyle name="Currency 2 4 3 3 2 2" xfId="731" xr:uid="{29B43072-5A43-41C1-AB33-CCC3FBEA0275}"/>
    <cellStyle name="Currency 2 4 3 3 2 2 2" xfId="1435" xr:uid="{D034D32D-CF79-44DE-B810-7AD001E01CC4}"/>
    <cellStyle name="Currency 2 4 3 3 2 2 2 2" xfId="2843" xr:uid="{68906215-7B3F-41D6-BBF6-6D4B066E340D}"/>
    <cellStyle name="Currency 2 4 3 3 2 2 3" xfId="2139" xr:uid="{E435E2C3-3D99-4039-BF1F-A42B2C6AF673}"/>
    <cellStyle name="Currency 2 4 3 3 2 3" xfId="1083" xr:uid="{A5D0076E-4E46-462E-96B3-2FB7AB2AC836}"/>
    <cellStyle name="Currency 2 4 3 3 2 3 2" xfId="2491" xr:uid="{10B6F6F3-8807-404F-AE2C-A6068F7825E3}"/>
    <cellStyle name="Currency 2 4 3 3 2 4" xfId="1787" xr:uid="{13CA1DBB-027E-4936-9433-B5AE91E5C3B6}"/>
    <cellStyle name="Currency 2 4 3 3 3" xfId="555" xr:uid="{1A57650B-4E21-4254-8B7F-35E1110A72A4}"/>
    <cellStyle name="Currency 2 4 3 3 3 2" xfId="1259" xr:uid="{44E992C9-B17A-421E-BF6A-12158D63D258}"/>
    <cellStyle name="Currency 2 4 3 3 3 2 2" xfId="2667" xr:uid="{DAF34135-3778-4D93-86BA-1D2787C05EF1}"/>
    <cellStyle name="Currency 2 4 3 3 3 3" xfId="1963" xr:uid="{91FB0FCD-EAC1-4B75-BF9F-16A12773C709}"/>
    <cellStyle name="Currency 2 4 3 3 4" xfId="907" xr:uid="{FB7EEBA1-5F1C-43D7-9D9F-F6FDE4F5850A}"/>
    <cellStyle name="Currency 2 4 3 3 4 2" xfId="2315" xr:uid="{14F9A3DF-C496-4B5E-9AE0-7AB5C09127E1}"/>
    <cellStyle name="Currency 2 4 3 3 5" xfId="1611" xr:uid="{0527F1B8-943D-45BD-9B07-233B8AA324EB}"/>
    <cellStyle name="Currency 2 4 3 4" xfId="291" xr:uid="{CFF697E5-0B8E-4025-B13B-15F36379AB2E}"/>
    <cellStyle name="Currency 2 4 3 4 2" xfId="643" xr:uid="{91B9500A-2297-4C93-B714-9399B4D9FD13}"/>
    <cellStyle name="Currency 2 4 3 4 2 2" xfId="1347" xr:uid="{AFBC593C-ECF9-49F0-8483-7C105422E71C}"/>
    <cellStyle name="Currency 2 4 3 4 2 2 2" xfId="2755" xr:uid="{62704AD0-6B77-481C-B940-27C63DE1FD92}"/>
    <cellStyle name="Currency 2 4 3 4 2 3" xfId="2051" xr:uid="{AE6501A3-5A24-4E55-B7E3-95C8D12EFAD0}"/>
    <cellStyle name="Currency 2 4 3 4 3" xfId="995" xr:uid="{504128BB-C39E-44A0-A817-3EF22E80F0F4}"/>
    <cellStyle name="Currency 2 4 3 4 3 2" xfId="2403" xr:uid="{CF3E91CE-029C-4F22-ABE4-AC39FF697228}"/>
    <cellStyle name="Currency 2 4 3 4 4" xfId="1699" xr:uid="{63190BA5-A3CB-4A66-9890-933B06E6DF97}"/>
    <cellStyle name="Currency 2 4 3 5" xfId="467" xr:uid="{6BCFF83E-E3B1-49FA-A939-1D74334C28A4}"/>
    <cellStyle name="Currency 2 4 3 5 2" xfId="1171" xr:uid="{ECD6C586-2F58-42D3-8153-5042F75AEC3C}"/>
    <cellStyle name="Currency 2 4 3 5 2 2" xfId="2579" xr:uid="{01380316-10B6-44C2-BAE2-67C833B0D5FC}"/>
    <cellStyle name="Currency 2 4 3 5 3" xfId="1875" xr:uid="{1DBAF2CE-B3D1-49DD-9377-561D5D772472}"/>
    <cellStyle name="Currency 2 4 3 6" xfId="819" xr:uid="{40AC6C57-5335-41AD-A952-7D9AAC3CA518}"/>
    <cellStyle name="Currency 2 4 3 6 2" xfId="2227" xr:uid="{CB68CEB9-4B6B-4273-8D88-903531E36E3D}"/>
    <cellStyle name="Currency 2 4 3 7" xfId="1523" xr:uid="{C4EA8295-BE32-464D-BF2E-2324C14EC308}"/>
    <cellStyle name="Currency 2 4 4" xfId="141" xr:uid="{1BF5585D-48C3-4648-8B16-151552236F16}"/>
    <cellStyle name="Currency 2 4 4 2" xfId="229" xr:uid="{BA2B64A2-4C08-4311-A93A-032D3E49C2A0}"/>
    <cellStyle name="Currency 2 4 4 2 2" xfId="405" xr:uid="{5BB58F72-0E9D-4811-970C-D223B305A6FE}"/>
    <cellStyle name="Currency 2 4 4 2 2 2" xfId="757" xr:uid="{0375D5B5-D0CA-4AA9-8692-F96176CFCE29}"/>
    <cellStyle name="Currency 2 4 4 2 2 2 2" xfId="1461" xr:uid="{9DB0897E-4DF7-4534-B060-8505CD5359D1}"/>
    <cellStyle name="Currency 2 4 4 2 2 2 2 2" xfId="2869" xr:uid="{30E86C9A-B690-4616-900D-8B784AA17650}"/>
    <cellStyle name="Currency 2 4 4 2 2 2 3" xfId="2165" xr:uid="{27F2D3B8-303F-48BE-8E72-BF4531BA52CC}"/>
    <cellStyle name="Currency 2 4 4 2 2 3" xfId="1109" xr:uid="{DF719C40-CD1B-4CF6-832E-476F6D4AB515}"/>
    <cellStyle name="Currency 2 4 4 2 2 3 2" xfId="2517" xr:uid="{5C27C653-59C0-4112-A8EF-2957FCEACE6E}"/>
    <cellStyle name="Currency 2 4 4 2 2 4" xfId="1813" xr:uid="{B6E7FB46-5D76-4D50-96C3-9FE449409779}"/>
    <cellStyle name="Currency 2 4 4 2 3" xfId="581" xr:uid="{4BE14A80-AAEB-4EE3-8F3B-9C26A2F92B39}"/>
    <cellStyle name="Currency 2 4 4 2 3 2" xfId="1285" xr:uid="{A47DC4A6-1189-449B-A684-D687A71A13A8}"/>
    <cellStyle name="Currency 2 4 4 2 3 2 2" xfId="2693" xr:uid="{B088686E-55F4-49A7-A11D-F3B5370584EE}"/>
    <cellStyle name="Currency 2 4 4 2 3 3" xfId="1989" xr:uid="{66980ECF-57F4-4E82-A10E-580EC2A5CC63}"/>
    <cellStyle name="Currency 2 4 4 2 4" xfId="933" xr:uid="{86AB2E62-9FEB-4287-9E40-F355B21BEB93}"/>
    <cellStyle name="Currency 2 4 4 2 4 2" xfId="2341" xr:uid="{A4DCDD04-3558-4243-BCF7-1D0478C2F6A4}"/>
    <cellStyle name="Currency 2 4 4 2 5" xfId="1637" xr:uid="{548115CB-6513-4EF3-8B9E-0DB396C96097}"/>
    <cellStyle name="Currency 2 4 4 3" xfId="317" xr:uid="{154A2D3D-E83F-499E-B2D9-F9068D46698F}"/>
    <cellStyle name="Currency 2 4 4 3 2" xfId="669" xr:uid="{C3662B80-4A34-4B79-A89F-3045E47A7A67}"/>
    <cellStyle name="Currency 2 4 4 3 2 2" xfId="1373" xr:uid="{FAA793EE-699A-4E30-B158-7CEC9B97B65D}"/>
    <cellStyle name="Currency 2 4 4 3 2 2 2" xfId="2781" xr:uid="{51BD2D79-87CC-49D4-92C1-79A67C28C176}"/>
    <cellStyle name="Currency 2 4 4 3 2 3" xfId="2077" xr:uid="{CD7C08AB-086A-46D3-8792-9F4D957529D1}"/>
    <cellStyle name="Currency 2 4 4 3 3" xfId="1021" xr:uid="{BF841B45-A3C7-4D5F-AFF2-FA8020BA451C}"/>
    <cellStyle name="Currency 2 4 4 3 3 2" xfId="2429" xr:uid="{1E944DBB-F2BE-448C-A9F9-BDA7A7EF4AB7}"/>
    <cellStyle name="Currency 2 4 4 3 4" xfId="1725" xr:uid="{2B653C0F-6CD4-444F-B061-23A1D53BC215}"/>
    <cellStyle name="Currency 2 4 4 4" xfId="493" xr:uid="{C6D1468C-6A98-463B-8D6F-322B0CE69151}"/>
    <cellStyle name="Currency 2 4 4 4 2" xfId="1197" xr:uid="{9C14FC7D-0796-43DA-BC01-23A16FA1258D}"/>
    <cellStyle name="Currency 2 4 4 4 2 2" xfId="2605" xr:uid="{59E02236-9048-4582-8D40-1F9AB3842ACC}"/>
    <cellStyle name="Currency 2 4 4 4 3" xfId="1901" xr:uid="{D80DB026-A54E-42EC-8C77-548FE33DEABE}"/>
    <cellStyle name="Currency 2 4 4 5" xfId="845" xr:uid="{21F143F4-F5BF-4542-8451-92480297F6E6}"/>
    <cellStyle name="Currency 2 4 4 5 2" xfId="2253" xr:uid="{B766393A-0F17-4373-80A4-30986B67F084}"/>
    <cellStyle name="Currency 2 4 4 6" xfId="1549" xr:uid="{5FC158CC-A63B-45FD-9500-BABBEF99A8BC}"/>
    <cellStyle name="Currency 2 4 5" xfId="185" xr:uid="{7AD73E5C-DC1E-422B-A9E6-C848B9DC7E28}"/>
    <cellStyle name="Currency 2 4 5 2" xfId="361" xr:uid="{A5896470-BB89-4E11-8E43-9400CEE3CC51}"/>
    <cellStyle name="Currency 2 4 5 2 2" xfId="713" xr:uid="{0159AC3D-C6D8-45D2-B9D6-FC37F19C405B}"/>
    <cellStyle name="Currency 2 4 5 2 2 2" xfId="1417" xr:uid="{EC6230F1-73DA-41C0-B22D-302A24FEAE00}"/>
    <cellStyle name="Currency 2 4 5 2 2 2 2" xfId="2825" xr:uid="{9EECB5EF-9D5C-4F75-B27D-55FD4E7D12AF}"/>
    <cellStyle name="Currency 2 4 5 2 2 3" xfId="2121" xr:uid="{ED92DFF9-F3DB-4526-88D7-149B441CE5B3}"/>
    <cellStyle name="Currency 2 4 5 2 3" xfId="1065" xr:uid="{2359B12B-F3F7-4A8A-AA4C-6CC0D7A6DE4B}"/>
    <cellStyle name="Currency 2 4 5 2 3 2" xfId="2473" xr:uid="{C5791ABF-B311-4ADF-B9D7-0D091BAEB17A}"/>
    <cellStyle name="Currency 2 4 5 2 4" xfId="1769" xr:uid="{3103CBEB-E9E4-4430-A2E6-1FFAD2CF3790}"/>
    <cellStyle name="Currency 2 4 5 3" xfId="537" xr:uid="{3E03AD59-DC07-4C9E-896A-6F669F00A455}"/>
    <cellStyle name="Currency 2 4 5 3 2" xfId="1241" xr:uid="{5E737301-D2BC-4A8D-A64E-BE064E710A98}"/>
    <cellStyle name="Currency 2 4 5 3 2 2" xfId="2649" xr:uid="{D99DBC60-9CB5-4E43-8706-85AB542E8358}"/>
    <cellStyle name="Currency 2 4 5 3 3" xfId="1945" xr:uid="{C3A16A29-9E39-43B2-868A-119AF5C9EAF8}"/>
    <cellStyle name="Currency 2 4 5 4" xfId="889" xr:uid="{3A98F9A5-7F1F-4DC4-BEAC-155CF0ABD8DF}"/>
    <cellStyle name="Currency 2 4 5 4 2" xfId="2297" xr:uid="{7FD7B580-F216-489D-8925-EEACFC95EC95}"/>
    <cellStyle name="Currency 2 4 5 5" xfId="1593" xr:uid="{D39462EA-01AF-46EA-94A5-9437D01EAFF7}"/>
    <cellStyle name="Currency 2 4 6" xfId="273" xr:uid="{EA5EB3F2-FC0A-4458-A6FA-4C66E68689AC}"/>
    <cellStyle name="Currency 2 4 6 2" xfId="625" xr:uid="{5CF184B3-E985-4542-AD6D-20CBCAABC6B6}"/>
    <cellStyle name="Currency 2 4 6 2 2" xfId="1329" xr:uid="{A7B1274A-154A-4403-9D2C-D8B9C74D6206}"/>
    <cellStyle name="Currency 2 4 6 2 2 2" xfId="2737" xr:uid="{8D43DED1-B3D6-4AD9-A269-4717DDA873FC}"/>
    <cellStyle name="Currency 2 4 6 2 3" xfId="2033" xr:uid="{0B781B80-5764-4E4C-9455-D7452F2F7CD3}"/>
    <cellStyle name="Currency 2 4 6 3" xfId="977" xr:uid="{37D5CA42-FF34-415B-92A6-772316C1BB33}"/>
    <cellStyle name="Currency 2 4 6 3 2" xfId="2385" xr:uid="{CB4F09E1-61C5-4D14-9CD7-CA710FEB7526}"/>
    <cellStyle name="Currency 2 4 6 4" xfId="1681" xr:uid="{68F51579-970C-4837-9F92-EF7E70D654B6}"/>
    <cellStyle name="Currency 2 4 7" xfId="449" xr:uid="{233D074F-D68E-40D3-B458-988796EF1270}"/>
    <cellStyle name="Currency 2 4 7 2" xfId="1153" xr:uid="{03830081-3198-4E05-9679-A06184A86B53}"/>
    <cellStyle name="Currency 2 4 7 2 2" xfId="2561" xr:uid="{103A9A54-B700-4EFB-B592-FEF77E186234}"/>
    <cellStyle name="Currency 2 4 7 3" xfId="1857" xr:uid="{758E67D4-C6C2-468B-8E98-677C1CE26248}"/>
    <cellStyle name="Currency 2 4 8" xfId="801" xr:uid="{EF127E27-5D89-4E4A-921F-C5A7A1B04DAE}"/>
    <cellStyle name="Currency 2 4 8 2" xfId="2209" xr:uid="{C70EEF18-0EF3-418F-B7FA-7A2040E09B3A}"/>
    <cellStyle name="Currency 2 4 9" xfId="1505" xr:uid="{38D16D42-FF16-41E0-8D0E-FAF2FD01A159}"/>
    <cellStyle name="Currency 2 5" xfId="78" xr:uid="{3E3409B2-B97A-4282-9EE9-48B2F2D776BB}"/>
    <cellStyle name="Currency 2 5 2" xfId="119" xr:uid="{3258E096-98BA-485C-B58D-CE1027935782}"/>
    <cellStyle name="Currency 2 5 2 2" xfId="165" xr:uid="{81EAFA5C-04D3-4970-8C9C-3256E38DAA7B}"/>
    <cellStyle name="Currency 2 5 2 2 2" xfId="253" xr:uid="{016A3B6E-A303-40BB-87ED-31780EB62D4B}"/>
    <cellStyle name="Currency 2 5 2 2 2 2" xfId="429" xr:uid="{8D6DC7A2-053D-469A-800C-FA5F5F7B71F5}"/>
    <cellStyle name="Currency 2 5 2 2 2 2 2" xfId="781" xr:uid="{83AC77E6-94BF-490F-8DAE-3C68D3EA9A64}"/>
    <cellStyle name="Currency 2 5 2 2 2 2 2 2" xfId="1485" xr:uid="{6E0CE031-BCEE-465A-87C2-8E0EA4C34642}"/>
    <cellStyle name="Currency 2 5 2 2 2 2 2 2 2" xfId="2893" xr:uid="{63B61ED4-06DC-4A37-AF4C-BAB2A1379993}"/>
    <cellStyle name="Currency 2 5 2 2 2 2 2 3" xfId="2189" xr:uid="{0B5BAA24-9B6A-4370-9997-9F3DF77B6617}"/>
    <cellStyle name="Currency 2 5 2 2 2 2 3" xfId="1133" xr:uid="{651C2F73-FDC6-4E82-A03E-7AAA0CED4067}"/>
    <cellStyle name="Currency 2 5 2 2 2 2 3 2" xfId="2541" xr:uid="{C78BE841-F056-42D5-B1EA-D91018B65B7A}"/>
    <cellStyle name="Currency 2 5 2 2 2 2 4" xfId="1837" xr:uid="{25A7D994-C07E-4750-9F17-D0C48ACE9ADC}"/>
    <cellStyle name="Currency 2 5 2 2 2 3" xfId="605" xr:uid="{7FE545DC-119C-4C02-AB0C-DB9F1BE542DF}"/>
    <cellStyle name="Currency 2 5 2 2 2 3 2" xfId="1309" xr:uid="{2A6A5485-324D-4FAA-B614-0B227CB338A1}"/>
    <cellStyle name="Currency 2 5 2 2 2 3 2 2" xfId="2717" xr:uid="{8B536BC3-9A12-4A27-ACA8-D57D9355ED27}"/>
    <cellStyle name="Currency 2 5 2 2 2 3 3" xfId="2013" xr:uid="{4A458752-7D29-4A55-A5CD-E8880F245342}"/>
    <cellStyle name="Currency 2 5 2 2 2 4" xfId="957" xr:uid="{63451B06-5A81-49DB-95D9-46B0E52F7869}"/>
    <cellStyle name="Currency 2 5 2 2 2 4 2" xfId="2365" xr:uid="{8C0C155D-C323-406A-959A-426D9CA314C7}"/>
    <cellStyle name="Currency 2 5 2 2 2 5" xfId="1661" xr:uid="{C81BAF26-85C2-40F2-B307-A0D8EBE849AA}"/>
    <cellStyle name="Currency 2 5 2 2 3" xfId="341" xr:uid="{64794701-F011-4E4D-93B7-36FC8B0D0E19}"/>
    <cellStyle name="Currency 2 5 2 2 3 2" xfId="693" xr:uid="{A9916B68-8BEE-45D4-A7D4-515382C192DF}"/>
    <cellStyle name="Currency 2 5 2 2 3 2 2" xfId="1397" xr:uid="{38966CF6-B052-4B73-8D24-7DB089DB797C}"/>
    <cellStyle name="Currency 2 5 2 2 3 2 2 2" xfId="2805" xr:uid="{AC4EC5B3-D24C-4261-ADA4-9C76EB228AD9}"/>
    <cellStyle name="Currency 2 5 2 2 3 2 3" xfId="2101" xr:uid="{9E4ADBF2-D419-4D4F-8BF3-163F7CA9667A}"/>
    <cellStyle name="Currency 2 5 2 2 3 3" xfId="1045" xr:uid="{52F100FF-2969-487B-8AE7-12BBF216C3E9}"/>
    <cellStyle name="Currency 2 5 2 2 3 3 2" xfId="2453" xr:uid="{5C385BCC-CD70-41E3-9310-BF9978EA1A12}"/>
    <cellStyle name="Currency 2 5 2 2 3 4" xfId="1749" xr:uid="{61D38BC6-53CF-49DE-BE8E-804F2CACE210}"/>
    <cellStyle name="Currency 2 5 2 2 4" xfId="517" xr:uid="{DD1535F2-0A5C-4385-A7FF-1CA312BE365D}"/>
    <cellStyle name="Currency 2 5 2 2 4 2" xfId="1221" xr:uid="{3CCB9812-9629-48CD-83CE-9C0EC9F5A925}"/>
    <cellStyle name="Currency 2 5 2 2 4 2 2" xfId="2629" xr:uid="{86FD7F9E-92B9-4A84-85F6-D400378AE609}"/>
    <cellStyle name="Currency 2 5 2 2 4 3" xfId="1925" xr:uid="{D39055FE-A872-4B14-A552-8403FCA92BA1}"/>
    <cellStyle name="Currency 2 5 2 2 5" xfId="869" xr:uid="{0D156E36-6062-42E5-B9C7-6837F462373E}"/>
    <cellStyle name="Currency 2 5 2 2 5 2" xfId="2277" xr:uid="{03B5B55B-338F-4EAE-8B5E-67C398E99A87}"/>
    <cellStyle name="Currency 2 5 2 2 6" xfId="1573" xr:uid="{0BD42BC3-97CC-41A3-A554-953CC3BA27FB}"/>
    <cellStyle name="Currency 2 5 2 3" xfId="209" xr:uid="{FFFEA986-82F8-4E29-8044-C4B0AE2ECA82}"/>
    <cellStyle name="Currency 2 5 2 3 2" xfId="385" xr:uid="{320125AF-5D23-4881-A435-50D9EAAF7574}"/>
    <cellStyle name="Currency 2 5 2 3 2 2" xfId="737" xr:uid="{8B80E5BA-9D15-4891-BA38-F552E93E026A}"/>
    <cellStyle name="Currency 2 5 2 3 2 2 2" xfId="1441" xr:uid="{9C54C9F6-74F3-462A-887B-50E80745B3AB}"/>
    <cellStyle name="Currency 2 5 2 3 2 2 2 2" xfId="2849" xr:uid="{79BFB59F-8FF1-4907-ABA0-27F43A40513D}"/>
    <cellStyle name="Currency 2 5 2 3 2 2 3" xfId="2145" xr:uid="{507FC0C9-DD90-4497-B941-94667BA4835F}"/>
    <cellStyle name="Currency 2 5 2 3 2 3" xfId="1089" xr:uid="{B3E267F2-46D3-4968-B630-092DCD5D48BC}"/>
    <cellStyle name="Currency 2 5 2 3 2 3 2" xfId="2497" xr:uid="{837FBEFB-787F-486F-8B10-130EFBB4B065}"/>
    <cellStyle name="Currency 2 5 2 3 2 4" xfId="1793" xr:uid="{BE032351-2330-4906-8BE1-D276EB556CCB}"/>
    <cellStyle name="Currency 2 5 2 3 3" xfId="561" xr:uid="{9B64091E-B571-486A-8E66-1F516EF70EFF}"/>
    <cellStyle name="Currency 2 5 2 3 3 2" xfId="1265" xr:uid="{EFADFCD3-69C2-444F-BF9C-635E57509D9D}"/>
    <cellStyle name="Currency 2 5 2 3 3 2 2" xfId="2673" xr:uid="{BE787DAC-379A-4B27-A13F-C32515BFD356}"/>
    <cellStyle name="Currency 2 5 2 3 3 3" xfId="1969" xr:uid="{2D54EA59-91AE-471D-9CC1-F7DC92E69803}"/>
    <cellStyle name="Currency 2 5 2 3 4" xfId="913" xr:uid="{C0FE42E2-9A8C-4290-80FF-4E74DE7E36B2}"/>
    <cellStyle name="Currency 2 5 2 3 4 2" xfId="2321" xr:uid="{D64D7F97-A78D-4B77-801E-BA59B73AC3A3}"/>
    <cellStyle name="Currency 2 5 2 3 5" xfId="1617" xr:uid="{251CCB21-5CB8-410D-B436-4248C0F4C948}"/>
    <cellStyle name="Currency 2 5 2 4" xfId="297" xr:uid="{356B2889-20DD-4D10-BE5A-0BD7F3F15C0E}"/>
    <cellStyle name="Currency 2 5 2 4 2" xfId="649" xr:uid="{58849429-AC7E-4929-8875-8B1014F0E158}"/>
    <cellStyle name="Currency 2 5 2 4 2 2" xfId="1353" xr:uid="{2D39A2B7-05AC-4D6D-A1C4-8E1F972AA8C0}"/>
    <cellStyle name="Currency 2 5 2 4 2 2 2" xfId="2761" xr:uid="{63E26BC8-A832-4C1F-AA3B-A91EE6CD8DD8}"/>
    <cellStyle name="Currency 2 5 2 4 2 3" xfId="2057" xr:uid="{1ABCCA4D-672E-4C3B-B736-AB73C5227D6A}"/>
    <cellStyle name="Currency 2 5 2 4 3" xfId="1001" xr:uid="{4257FBD6-3E87-4ABF-A084-52A2EEFDC7F4}"/>
    <cellStyle name="Currency 2 5 2 4 3 2" xfId="2409" xr:uid="{F4B39ABD-CA93-4D54-A331-129407C6E5E7}"/>
    <cellStyle name="Currency 2 5 2 4 4" xfId="1705" xr:uid="{B20F5F94-2D38-42B0-845D-E6E815D709C1}"/>
    <cellStyle name="Currency 2 5 2 5" xfId="473" xr:uid="{CE1FCF6F-249A-4913-B05B-56C0A8BE7BE1}"/>
    <cellStyle name="Currency 2 5 2 5 2" xfId="1177" xr:uid="{E305C7EB-CEA3-4C8B-BA98-06A3174352E8}"/>
    <cellStyle name="Currency 2 5 2 5 2 2" xfId="2585" xr:uid="{416DCCC1-4BEE-45AD-A06D-95FA90FF6133}"/>
    <cellStyle name="Currency 2 5 2 5 3" xfId="1881" xr:uid="{AF92ED71-EEBE-421A-9A41-41B332E09B03}"/>
    <cellStyle name="Currency 2 5 2 6" xfId="825" xr:uid="{20FF9743-A5A0-4FAC-BCB6-40D54292C516}"/>
    <cellStyle name="Currency 2 5 2 6 2" xfId="2233" xr:uid="{2CA01DC3-D49C-4564-88C2-61FAA9E494E6}"/>
    <cellStyle name="Currency 2 5 2 7" xfId="1529" xr:uid="{5D844420-8AD2-44B5-BC08-91A016DBFE5F}"/>
    <cellStyle name="Currency 2 5 3" xfId="145" xr:uid="{1674924E-CDF4-46DB-B394-3524A8FB2483}"/>
    <cellStyle name="Currency 2 5 3 2" xfId="233" xr:uid="{82BD13DD-36E9-4E0E-97C8-5810712A3A92}"/>
    <cellStyle name="Currency 2 5 3 2 2" xfId="409" xr:uid="{527E46DC-4D40-4DFE-9B48-D5EF902CC07B}"/>
    <cellStyle name="Currency 2 5 3 2 2 2" xfId="761" xr:uid="{E9C2ED29-C44C-4590-BFE2-C0BE62B85AC7}"/>
    <cellStyle name="Currency 2 5 3 2 2 2 2" xfId="1465" xr:uid="{C919F647-29F2-47E4-BBA5-4DB03BFE5EC7}"/>
    <cellStyle name="Currency 2 5 3 2 2 2 2 2" xfId="2873" xr:uid="{EEB0E617-B97E-43A1-8A3A-046D46CE38BC}"/>
    <cellStyle name="Currency 2 5 3 2 2 2 3" xfId="2169" xr:uid="{434974AA-6A9C-4086-A669-E168B75F4BAC}"/>
    <cellStyle name="Currency 2 5 3 2 2 3" xfId="1113" xr:uid="{825BE990-E8F0-4CCD-B187-9D18CB24FD6C}"/>
    <cellStyle name="Currency 2 5 3 2 2 3 2" xfId="2521" xr:uid="{6E4C6AE6-9A6C-41D2-B934-EB79D2ADC8FC}"/>
    <cellStyle name="Currency 2 5 3 2 2 4" xfId="1817" xr:uid="{91C4F427-587A-4F05-8451-24B466FA1AF8}"/>
    <cellStyle name="Currency 2 5 3 2 3" xfId="585" xr:uid="{061EA183-9F13-423C-AE28-02D7DD89DAE7}"/>
    <cellStyle name="Currency 2 5 3 2 3 2" xfId="1289" xr:uid="{6CD4D3C5-6EAD-456F-8369-7B7F675D72F2}"/>
    <cellStyle name="Currency 2 5 3 2 3 2 2" xfId="2697" xr:uid="{9166F684-E760-48D1-9459-55FDA9343755}"/>
    <cellStyle name="Currency 2 5 3 2 3 3" xfId="1993" xr:uid="{CE1FA185-B9FA-46B6-AFA6-B357D6F0FEAC}"/>
    <cellStyle name="Currency 2 5 3 2 4" xfId="937" xr:uid="{D8232CEC-5997-43AF-80F2-BF968474C2E1}"/>
    <cellStyle name="Currency 2 5 3 2 4 2" xfId="2345" xr:uid="{D46BB1ED-584F-499E-905C-AE719B9DF613}"/>
    <cellStyle name="Currency 2 5 3 2 5" xfId="1641" xr:uid="{B4FCCDD3-5290-4E52-81E3-0DD217E360E8}"/>
    <cellStyle name="Currency 2 5 3 3" xfId="321" xr:uid="{CB5389D4-F04D-49A0-8644-092C037DDA0D}"/>
    <cellStyle name="Currency 2 5 3 3 2" xfId="673" xr:uid="{2EE03788-AE2E-4570-954C-4507C4B45241}"/>
    <cellStyle name="Currency 2 5 3 3 2 2" xfId="1377" xr:uid="{F00627A2-8C28-4129-BBAF-ED86D5EA680A}"/>
    <cellStyle name="Currency 2 5 3 3 2 2 2" xfId="2785" xr:uid="{85E496B2-2759-4CAF-AB39-55921E9D5D92}"/>
    <cellStyle name="Currency 2 5 3 3 2 3" xfId="2081" xr:uid="{E7AD4C03-1034-47D0-8E34-6BB7EACCCDCC}"/>
    <cellStyle name="Currency 2 5 3 3 3" xfId="1025" xr:uid="{CE88EBC0-D91D-4554-A942-D2FAD5ABFE38}"/>
    <cellStyle name="Currency 2 5 3 3 3 2" xfId="2433" xr:uid="{9D2B854D-43F7-4C71-8DFB-D6ABCF0927BF}"/>
    <cellStyle name="Currency 2 5 3 3 4" xfId="1729" xr:uid="{BA21E819-9417-4D54-8716-FF8B6448BDAB}"/>
    <cellStyle name="Currency 2 5 3 4" xfId="497" xr:uid="{D4BE84FF-E28C-41B8-A330-570AE31B3689}"/>
    <cellStyle name="Currency 2 5 3 4 2" xfId="1201" xr:uid="{80ABF482-771B-40A1-8183-299B3385244E}"/>
    <cellStyle name="Currency 2 5 3 4 2 2" xfId="2609" xr:uid="{45105BEB-80CD-4C74-8B0B-6E56F5F8B723}"/>
    <cellStyle name="Currency 2 5 3 4 3" xfId="1905" xr:uid="{8F1C70D8-6BFE-484E-9EB0-F53DD3E28F6E}"/>
    <cellStyle name="Currency 2 5 3 5" xfId="849" xr:uid="{E7898D73-E1F5-4B67-8F9A-14AD06EF9B12}"/>
    <cellStyle name="Currency 2 5 3 5 2" xfId="2257" xr:uid="{60CBB571-6643-42CE-A212-B17F4B8E86A3}"/>
    <cellStyle name="Currency 2 5 3 6" xfId="1553" xr:uid="{78745C7E-5CCC-4D04-AEBA-E04B5B40F105}"/>
    <cellStyle name="Currency 2 5 4" xfId="189" xr:uid="{D98C816D-0CCD-4FA1-B20D-87D74EE87B2C}"/>
    <cellStyle name="Currency 2 5 4 2" xfId="365" xr:uid="{7917D09F-A9F0-4233-91D7-BFA0B65B68F2}"/>
    <cellStyle name="Currency 2 5 4 2 2" xfId="717" xr:uid="{2F385157-4D00-41FF-AF5E-4E9AE766F053}"/>
    <cellStyle name="Currency 2 5 4 2 2 2" xfId="1421" xr:uid="{32AF268D-8CA0-4358-84DE-48362E676D52}"/>
    <cellStyle name="Currency 2 5 4 2 2 2 2" xfId="2829" xr:uid="{11C2A8F2-22A0-4CED-B1DA-D48D1C54FB56}"/>
    <cellStyle name="Currency 2 5 4 2 2 3" xfId="2125" xr:uid="{78045EB2-C563-4022-849E-CED464E780B7}"/>
    <cellStyle name="Currency 2 5 4 2 3" xfId="1069" xr:uid="{87C2693E-6DE9-4AC2-BF3C-1FED7F41F36B}"/>
    <cellStyle name="Currency 2 5 4 2 3 2" xfId="2477" xr:uid="{8A01328D-8AB7-4C6C-92DC-AB826C2082C5}"/>
    <cellStyle name="Currency 2 5 4 2 4" xfId="1773" xr:uid="{B7FE5E8F-9DCE-4C56-A7A1-CF3D414B0E23}"/>
    <cellStyle name="Currency 2 5 4 3" xfId="541" xr:uid="{BEAB61FD-C345-4C7A-9E20-CCA27ADD81A2}"/>
    <cellStyle name="Currency 2 5 4 3 2" xfId="1245" xr:uid="{A38CB238-2090-4CBB-B432-819B5E8B9B46}"/>
    <cellStyle name="Currency 2 5 4 3 2 2" xfId="2653" xr:uid="{C815F300-E665-45B1-A2A8-C9FD7F87354B}"/>
    <cellStyle name="Currency 2 5 4 3 3" xfId="1949" xr:uid="{ECF4F577-0209-4AED-95E7-BDD99AFEBD01}"/>
    <cellStyle name="Currency 2 5 4 4" xfId="893" xr:uid="{0C7BED24-4203-4924-B0B4-E2C0B0F63A5F}"/>
    <cellStyle name="Currency 2 5 4 4 2" xfId="2301" xr:uid="{64165EB9-D515-4118-9430-717388A3D510}"/>
    <cellStyle name="Currency 2 5 4 5" xfId="1597" xr:uid="{4976507C-AB15-4FDA-8923-758D2290FE6F}"/>
    <cellStyle name="Currency 2 5 5" xfId="277" xr:uid="{BB1B2AB6-4BDC-4663-B6E0-3AE46CD37678}"/>
    <cellStyle name="Currency 2 5 5 2" xfId="629" xr:uid="{DC932195-85A6-46DF-9BAB-1EBEFEE6FB28}"/>
    <cellStyle name="Currency 2 5 5 2 2" xfId="1333" xr:uid="{03630306-4D31-45B5-B39C-5DAF93E6CF64}"/>
    <cellStyle name="Currency 2 5 5 2 2 2" xfId="2741" xr:uid="{BACE45E2-B450-41D7-9A07-D81DB742D006}"/>
    <cellStyle name="Currency 2 5 5 2 3" xfId="2037" xr:uid="{B9C90797-7126-4C92-9F65-BF480710592E}"/>
    <cellStyle name="Currency 2 5 5 3" xfId="981" xr:uid="{263EE425-302E-4287-BB5C-153CBDCF4BC6}"/>
    <cellStyle name="Currency 2 5 5 3 2" xfId="2389" xr:uid="{6C9098FE-44C9-4B9B-9310-070E16AF5033}"/>
    <cellStyle name="Currency 2 5 5 4" xfId="1685" xr:uid="{3F0EF8D8-DA6A-47B4-BB1D-57DE3D0E5EB1}"/>
    <cellStyle name="Currency 2 5 6" xfId="453" xr:uid="{AC97D5F1-1523-4144-AB30-4F6A75DDBBCB}"/>
    <cellStyle name="Currency 2 5 6 2" xfId="1157" xr:uid="{A1A8EE3D-9019-4C5F-94F0-C9E866773E7D}"/>
    <cellStyle name="Currency 2 5 6 2 2" xfId="2565" xr:uid="{E776B929-3F15-49F3-8EE9-11504522D85A}"/>
    <cellStyle name="Currency 2 5 6 3" xfId="1861" xr:uid="{583BE8DB-5465-4A15-95EC-56E09630F84E}"/>
    <cellStyle name="Currency 2 5 7" xfId="805" xr:uid="{08EB39E0-2318-4048-A7D1-A0F6D5F6929D}"/>
    <cellStyle name="Currency 2 5 7 2" xfId="2213" xr:uid="{CF2557A4-BCA6-44F2-9288-5284583C3FB3}"/>
    <cellStyle name="Currency 2 5 8" xfId="1509" xr:uid="{575B2EC2-40F9-47BA-863B-4EA8A03FA3B5}"/>
    <cellStyle name="Currency 2 6" xfId="131" xr:uid="{78389283-0713-4705-BCD6-2527133012A2}"/>
    <cellStyle name="Currency 2 6 2" xfId="177" xr:uid="{2058CDC7-65E0-4BE3-8216-491A9D33C97E}"/>
    <cellStyle name="Currency 2 6 2 2" xfId="265" xr:uid="{B8036681-90B1-4317-BED6-50CEE9D5A774}"/>
    <cellStyle name="Currency 2 6 2 2 2" xfId="441" xr:uid="{576127A5-765C-4126-9443-CCECCC3A7833}"/>
    <cellStyle name="Currency 2 6 2 2 2 2" xfId="793" xr:uid="{07EDCD5A-9826-4349-8793-6B14E2FD4324}"/>
    <cellStyle name="Currency 2 6 2 2 2 2 2" xfId="1497" xr:uid="{2D5B0402-0B46-4469-B55C-E9C5BD6EC7F7}"/>
    <cellStyle name="Currency 2 6 2 2 2 2 2 2" xfId="2905" xr:uid="{CC2F6FD8-E9D4-485E-8234-AD253BEEB857}"/>
    <cellStyle name="Currency 2 6 2 2 2 2 3" xfId="2201" xr:uid="{FD5C0DD2-A63E-464B-9AC7-2694937E739E}"/>
    <cellStyle name="Currency 2 6 2 2 2 3" xfId="1145" xr:uid="{D0998359-5814-4808-A80C-C430027FE223}"/>
    <cellStyle name="Currency 2 6 2 2 2 3 2" xfId="2553" xr:uid="{1B724468-58AD-4BE5-9209-780723E7DA1F}"/>
    <cellStyle name="Currency 2 6 2 2 2 4" xfId="1849" xr:uid="{E4360084-E9EA-4965-9451-94D11F6D41CB}"/>
    <cellStyle name="Currency 2 6 2 2 3" xfId="617" xr:uid="{4885F457-E27F-470E-B78C-6E8CD55643EC}"/>
    <cellStyle name="Currency 2 6 2 2 3 2" xfId="1321" xr:uid="{38E7E922-242E-41DE-962D-236F3DE728F5}"/>
    <cellStyle name="Currency 2 6 2 2 3 2 2" xfId="2729" xr:uid="{30EF6227-9E46-4B8D-BBFC-A23F2CE47955}"/>
    <cellStyle name="Currency 2 6 2 2 3 3" xfId="2025" xr:uid="{E89583C6-7C43-41D2-85E5-6ED0B4A2BC02}"/>
    <cellStyle name="Currency 2 6 2 2 4" xfId="969" xr:uid="{7DEB9DF8-8B13-4927-8BFA-B3C89318FC5F}"/>
    <cellStyle name="Currency 2 6 2 2 4 2" xfId="2377" xr:uid="{0F318E38-B88D-4CC2-873E-6FAB200CD679}"/>
    <cellStyle name="Currency 2 6 2 2 5" xfId="1673" xr:uid="{691B3A93-9249-4F2F-9D89-CA88B100F4BC}"/>
    <cellStyle name="Currency 2 6 2 3" xfId="353" xr:uid="{7F8808E5-2196-4C33-8E3F-F4345C795673}"/>
    <cellStyle name="Currency 2 6 2 3 2" xfId="705" xr:uid="{BFE34083-0237-4B90-A9FD-0D8AA09E166D}"/>
    <cellStyle name="Currency 2 6 2 3 2 2" xfId="1409" xr:uid="{F592C41E-897D-4315-BAAA-8043AB3A4F37}"/>
    <cellStyle name="Currency 2 6 2 3 2 2 2" xfId="2817" xr:uid="{9C739716-CE44-4610-A67B-9A4890FA70E8}"/>
    <cellStyle name="Currency 2 6 2 3 2 3" xfId="2113" xr:uid="{4EE51D81-D848-490D-8DD2-9230910ED863}"/>
    <cellStyle name="Currency 2 6 2 3 3" xfId="1057" xr:uid="{4BDD9A4D-0AC8-45C8-8403-A87432F10932}"/>
    <cellStyle name="Currency 2 6 2 3 3 2" xfId="2465" xr:uid="{4913165E-018E-4C67-8B5B-E8325B88DD89}"/>
    <cellStyle name="Currency 2 6 2 3 4" xfId="1761" xr:uid="{64BC0BD1-DB82-4431-A4B2-166EF803DFAB}"/>
    <cellStyle name="Currency 2 6 2 4" xfId="529" xr:uid="{F5C22C95-59AF-4A9F-8E28-2E929FCB1EEF}"/>
    <cellStyle name="Currency 2 6 2 4 2" xfId="1233" xr:uid="{DC55FD42-9588-409C-AA3D-40839CC69F82}"/>
    <cellStyle name="Currency 2 6 2 4 2 2" xfId="2641" xr:uid="{125624F0-AA05-471B-A342-11958F6BAEA2}"/>
    <cellStyle name="Currency 2 6 2 4 3" xfId="1937" xr:uid="{A3E82EF2-D425-4E39-8400-7E65057DDE23}"/>
    <cellStyle name="Currency 2 6 2 5" xfId="881" xr:uid="{66C90A07-DB2B-465E-BF10-8FBC38F1BB83}"/>
    <cellStyle name="Currency 2 6 2 5 2" xfId="2289" xr:uid="{E100A0B6-2118-4F32-A17A-345A7E979FA3}"/>
    <cellStyle name="Currency 2 6 2 6" xfId="1585" xr:uid="{E9DB0A83-A683-4158-BF5F-38A4AD3FBC99}"/>
    <cellStyle name="Currency 2 6 3" xfId="221" xr:uid="{9E376E0F-E1A0-4F34-8E81-E5119E094B66}"/>
    <cellStyle name="Currency 2 6 3 2" xfId="397" xr:uid="{79DBB232-998E-4684-8305-7C51E4058A5D}"/>
    <cellStyle name="Currency 2 6 3 2 2" xfId="749" xr:uid="{37D1EFE8-A699-4212-8149-EAAB222164DA}"/>
    <cellStyle name="Currency 2 6 3 2 2 2" xfId="1453" xr:uid="{9BEC997E-2BE5-4D1A-A56D-8287835BB6DB}"/>
    <cellStyle name="Currency 2 6 3 2 2 2 2" xfId="2861" xr:uid="{B80E8867-7545-426B-9DCE-D25DFAC6CB24}"/>
    <cellStyle name="Currency 2 6 3 2 2 3" xfId="2157" xr:uid="{740B6BA3-5223-4C1F-998F-43FCD7E5B5C3}"/>
    <cellStyle name="Currency 2 6 3 2 3" xfId="1101" xr:uid="{D6835228-0573-44C5-ADAE-F3F624097B66}"/>
    <cellStyle name="Currency 2 6 3 2 3 2" xfId="2509" xr:uid="{5970A0FE-C28C-4EED-9128-3D5B786FFAE6}"/>
    <cellStyle name="Currency 2 6 3 2 4" xfId="1805" xr:uid="{6B0E86C0-9E22-4730-9252-2558DDD4B564}"/>
    <cellStyle name="Currency 2 6 3 3" xfId="573" xr:uid="{FDAC1CC0-7040-46B9-807F-3886E8E240E0}"/>
    <cellStyle name="Currency 2 6 3 3 2" xfId="1277" xr:uid="{5B9112E0-CEC2-4F0C-8519-66A478EA26A2}"/>
    <cellStyle name="Currency 2 6 3 3 2 2" xfId="2685" xr:uid="{F15F668C-06A0-47CB-88B3-E446467D9F5B}"/>
    <cellStyle name="Currency 2 6 3 3 3" xfId="1981" xr:uid="{27A74B16-7602-4F1D-8276-8063A32506D2}"/>
    <cellStyle name="Currency 2 6 3 4" xfId="925" xr:uid="{3A8BDEF9-CB81-49D7-B26D-1A6325576144}"/>
    <cellStyle name="Currency 2 6 3 4 2" xfId="2333" xr:uid="{5A17E769-688B-435D-95D0-B66144EC6E81}"/>
    <cellStyle name="Currency 2 6 3 5" xfId="1629" xr:uid="{4577FCFC-3F5A-47B5-BAA0-8CA9D445FF62}"/>
    <cellStyle name="Currency 2 6 4" xfId="309" xr:uid="{024B936B-E516-44E3-9ACC-44C0D6DEFD8C}"/>
    <cellStyle name="Currency 2 6 4 2" xfId="661" xr:uid="{04EB81A7-7F55-42D3-891B-AE61CED61F87}"/>
    <cellStyle name="Currency 2 6 4 2 2" xfId="1365" xr:uid="{B1685730-82FA-4098-994B-01D6DC43B647}"/>
    <cellStyle name="Currency 2 6 4 2 2 2" xfId="2773" xr:uid="{8C9DA1E6-6754-48A0-A4F8-DAD0B1B80AA3}"/>
    <cellStyle name="Currency 2 6 4 2 3" xfId="2069" xr:uid="{1742588F-821B-4F8F-8A20-0B4ECCFF6602}"/>
    <cellStyle name="Currency 2 6 4 3" xfId="1013" xr:uid="{E69EAD75-D54D-468B-90C5-7716CAF40F96}"/>
    <cellStyle name="Currency 2 6 4 3 2" xfId="2421" xr:uid="{8D0DB306-742C-4A6A-B8AC-E2A83FE83385}"/>
    <cellStyle name="Currency 2 6 4 4" xfId="1717" xr:uid="{774B52EA-9FAE-4B3A-B983-4316056E5DDE}"/>
    <cellStyle name="Currency 2 6 5" xfId="485" xr:uid="{ED5D839E-0B4A-43E5-B10B-D87380CFF8F5}"/>
    <cellStyle name="Currency 2 6 5 2" xfId="1189" xr:uid="{D3D8B5B1-13DF-4428-9921-BAFF459E21B6}"/>
    <cellStyle name="Currency 2 6 5 2 2" xfId="2597" xr:uid="{B6473518-3E45-41DA-9BCF-AF1A766AC21E}"/>
    <cellStyle name="Currency 2 6 5 3" xfId="1893" xr:uid="{B6BA58EF-DD8F-4A30-BBAE-1283FD7A1452}"/>
    <cellStyle name="Currency 2 6 6" xfId="837" xr:uid="{5AA8C113-7483-426C-9EF9-E8EA46DDB91B}"/>
    <cellStyle name="Currency 2 6 6 2" xfId="2245" xr:uid="{1FEA6FD0-C815-415E-8909-AAE9DBA8832E}"/>
    <cellStyle name="Currency 2 6 7" xfId="1541" xr:uid="{1EF030DE-ED7A-4E7C-AED6-C3CADEB6AD94}"/>
    <cellStyle name="Currency 2 7" xfId="107" xr:uid="{89694E10-8222-4515-9F4E-70A808472D1C}"/>
    <cellStyle name="Currency 2 7 2" xfId="153" xr:uid="{B371DB89-1E61-4A0C-95CD-CB293E8440C5}"/>
    <cellStyle name="Currency 2 7 2 2" xfId="241" xr:uid="{94DB5424-334F-476C-A3EE-62F94D6D37E7}"/>
    <cellStyle name="Currency 2 7 2 2 2" xfId="417" xr:uid="{9CA4BE7F-71CB-4064-97D7-DA44BE1FCF82}"/>
    <cellStyle name="Currency 2 7 2 2 2 2" xfId="769" xr:uid="{F9751687-D792-40AC-AA51-84577FB168EF}"/>
    <cellStyle name="Currency 2 7 2 2 2 2 2" xfId="1473" xr:uid="{967DA4C9-0EE8-480E-A9C0-7421BDC7D568}"/>
    <cellStyle name="Currency 2 7 2 2 2 2 2 2" xfId="2881" xr:uid="{45DB1DB5-20F4-4976-A477-9120824684FB}"/>
    <cellStyle name="Currency 2 7 2 2 2 2 3" xfId="2177" xr:uid="{33C770E5-C747-4DA6-B4E1-0A33AFF1D34E}"/>
    <cellStyle name="Currency 2 7 2 2 2 3" xfId="1121" xr:uid="{D60033BB-69B3-4C46-B9F7-6E067461EB02}"/>
    <cellStyle name="Currency 2 7 2 2 2 3 2" xfId="2529" xr:uid="{53401D2D-5A22-4F30-B22B-B694DCCCEA4C}"/>
    <cellStyle name="Currency 2 7 2 2 2 4" xfId="1825" xr:uid="{2EEDA412-9268-45DE-91D1-05B6E6C57EC0}"/>
    <cellStyle name="Currency 2 7 2 2 3" xfId="593" xr:uid="{26E0AFB4-4B49-411F-AE18-C761AA204E37}"/>
    <cellStyle name="Currency 2 7 2 2 3 2" xfId="1297" xr:uid="{ED69279D-5A84-494F-BEB6-73AD427B395A}"/>
    <cellStyle name="Currency 2 7 2 2 3 2 2" xfId="2705" xr:uid="{ADD936FB-D741-4F6E-AB1C-C062D4F3DB9B}"/>
    <cellStyle name="Currency 2 7 2 2 3 3" xfId="2001" xr:uid="{C0FEC5F6-2F83-43ED-A4A7-42381308C6B0}"/>
    <cellStyle name="Currency 2 7 2 2 4" xfId="945" xr:uid="{5ADB37D5-A3C3-40E7-98E5-F7F1A80A2C0E}"/>
    <cellStyle name="Currency 2 7 2 2 4 2" xfId="2353" xr:uid="{A87858F7-5576-4381-8237-9FA725FB47DC}"/>
    <cellStyle name="Currency 2 7 2 2 5" xfId="1649" xr:uid="{EF6681AC-2CC5-4CEC-B1EE-AA25CC32A55E}"/>
    <cellStyle name="Currency 2 7 2 3" xfId="329" xr:uid="{7DE05848-76D7-4E55-9423-47FB48F6407B}"/>
    <cellStyle name="Currency 2 7 2 3 2" xfId="681" xr:uid="{BBADDB02-C441-43A6-AA2F-7901F68CD764}"/>
    <cellStyle name="Currency 2 7 2 3 2 2" xfId="1385" xr:uid="{28C0AD0B-EFB0-458A-BFD2-A2F104A82462}"/>
    <cellStyle name="Currency 2 7 2 3 2 2 2" xfId="2793" xr:uid="{91D5DF81-7193-4BA3-99D9-F2B40A74628C}"/>
    <cellStyle name="Currency 2 7 2 3 2 3" xfId="2089" xr:uid="{1AD265BE-5CEF-45C8-8130-8E9CABFFBF5F}"/>
    <cellStyle name="Currency 2 7 2 3 3" xfId="1033" xr:uid="{AB7717D4-721D-4647-AA71-6988758EDD71}"/>
    <cellStyle name="Currency 2 7 2 3 3 2" xfId="2441" xr:uid="{BB9B6ED5-7C6A-4D74-8A8F-10C7D4C6B117}"/>
    <cellStyle name="Currency 2 7 2 3 4" xfId="1737" xr:uid="{DF458E33-F482-47B7-A478-D63D63932D1A}"/>
    <cellStyle name="Currency 2 7 2 4" xfId="505" xr:uid="{B5855392-C7CD-4C74-A883-6FF85B0D5976}"/>
    <cellStyle name="Currency 2 7 2 4 2" xfId="1209" xr:uid="{E12E7676-BD6E-4F43-9276-B43F13BBEF6F}"/>
    <cellStyle name="Currency 2 7 2 4 2 2" xfId="2617" xr:uid="{DF537126-E84A-48C5-90C4-E2C81B9F05BB}"/>
    <cellStyle name="Currency 2 7 2 4 3" xfId="1913" xr:uid="{FABFBA13-3D37-4F57-B9AA-03FD3D72DFE5}"/>
    <cellStyle name="Currency 2 7 2 5" xfId="857" xr:uid="{82882114-ABAB-4F7F-B350-87D345074DB5}"/>
    <cellStyle name="Currency 2 7 2 5 2" xfId="2265" xr:uid="{3A6C6D21-CB17-42E0-A425-C89C5C6B4A61}"/>
    <cellStyle name="Currency 2 7 2 6" xfId="1561" xr:uid="{2C92E2F1-E79B-4EDF-B80F-78BB0C3B9724}"/>
    <cellStyle name="Currency 2 7 3" xfId="197" xr:uid="{4FD9C741-5CD1-49D1-9A6C-4792551BF499}"/>
    <cellStyle name="Currency 2 7 3 2" xfId="373" xr:uid="{DC5A3BDA-D3B4-4EEA-AAD8-556FED41D544}"/>
    <cellStyle name="Currency 2 7 3 2 2" xfId="725" xr:uid="{13048328-3494-4129-8494-24BB328D9395}"/>
    <cellStyle name="Currency 2 7 3 2 2 2" xfId="1429" xr:uid="{A70D4768-368E-46CE-B3FB-FD730FA67512}"/>
    <cellStyle name="Currency 2 7 3 2 2 2 2" xfId="2837" xr:uid="{8ACB4351-4982-421B-B607-FAD5C5A66618}"/>
    <cellStyle name="Currency 2 7 3 2 2 3" xfId="2133" xr:uid="{C9F672D5-BAD9-439D-9C05-9446DC468856}"/>
    <cellStyle name="Currency 2 7 3 2 3" xfId="1077" xr:uid="{EC9A9C62-09FA-4B31-8311-68C6C0D7B786}"/>
    <cellStyle name="Currency 2 7 3 2 3 2" xfId="2485" xr:uid="{B2C0C114-A240-4F0E-A173-D2E20536525C}"/>
    <cellStyle name="Currency 2 7 3 2 4" xfId="1781" xr:uid="{C11713FD-7A08-438B-B71B-6D490DB2ADCF}"/>
    <cellStyle name="Currency 2 7 3 3" xfId="549" xr:uid="{B08EF1CA-D38F-461D-9221-50E77CFD824B}"/>
    <cellStyle name="Currency 2 7 3 3 2" xfId="1253" xr:uid="{EF9FECC2-47DA-4BCE-8C44-991AE5ED2E93}"/>
    <cellStyle name="Currency 2 7 3 3 2 2" xfId="2661" xr:uid="{0EBBADE2-C614-455F-90FC-07D966157E24}"/>
    <cellStyle name="Currency 2 7 3 3 3" xfId="1957" xr:uid="{A7F79CFE-F9E5-4625-BF0B-6C9C22D96416}"/>
    <cellStyle name="Currency 2 7 3 4" xfId="901" xr:uid="{D27BAE88-D926-457D-8E12-6B338F67AA5F}"/>
    <cellStyle name="Currency 2 7 3 4 2" xfId="2309" xr:uid="{86469F19-AE3F-4A49-90A6-E9C03F191D3B}"/>
    <cellStyle name="Currency 2 7 3 5" xfId="1605" xr:uid="{856D8425-8607-4D49-90DE-803175F15E58}"/>
    <cellStyle name="Currency 2 7 4" xfId="285" xr:uid="{2A1B9E73-26E6-4715-A873-FC4D0BC41739}"/>
    <cellStyle name="Currency 2 7 4 2" xfId="637" xr:uid="{1756574E-5187-46DD-842C-013E990AE491}"/>
    <cellStyle name="Currency 2 7 4 2 2" xfId="1341" xr:uid="{0B1F4988-1BC7-4978-9589-459B790CF8CC}"/>
    <cellStyle name="Currency 2 7 4 2 2 2" xfId="2749" xr:uid="{F04BDAD5-A6FF-4A0E-A4FF-F697662A2EB4}"/>
    <cellStyle name="Currency 2 7 4 2 3" xfId="2045" xr:uid="{0ED6B1A4-ED7D-4B27-9F22-32937FE777B3}"/>
    <cellStyle name="Currency 2 7 4 3" xfId="989" xr:uid="{DA7558E2-D196-4034-9D58-3F92070AB6C1}"/>
    <cellStyle name="Currency 2 7 4 3 2" xfId="2397" xr:uid="{862CBF3F-F03F-4C3A-B898-8F490EB73B4C}"/>
    <cellStyle name="Currency 2 7 4 4" xfId="1693" xr:uid="{CA0F5F81-E7F7-45C9-9E75-BCE2DD812E04}"/>
    <cellStyle name="Currency 2 7 5" xfId="461" xr:uid="{807E3238-E6D7-4C48-829C-8BB727913005}"/>
    <cellStyle name="Currency 2 7 5 2" xfId="1165" xr:uid="{D63421D9-4AFD-4CCF-804E-3A589AD7B5A3}"/>
    <cellStyle name="Currency 2 7 5 2 2" xfId="2573" xr:uid="{9BBF2985-7500-4135-B4AE-E1C1F84C382D}"/>
    <cellStyle name="Currency 2 7 5 3" xfId="1869" xr:uid="{4DC3B3E7-D6BF-4172-B5D9-483E730A3782}"/>
    <cellStyle name="Currency 2 7 6" xfId="813" xr:uid="{06366B97-EBEC-42F4-A798-16EB1F3ACC15}"/>
    <cellStyle name="Currency 2 7 6 2" xfId="2221" xr:uid="{7632EEAF-9132-4D7E-AC3D-616BAAFF203E}"/>
    <cellStyle name="Currency 2 7 7" xfId="1517" xr:uid="{8B263E2C-F1A0-4892-AA60-8121B9A5BA4C}"/>
    <cellStyle name="Currency 2 8" xfId="137" xr:uid="{31D90514-E880-4D08-A467-9EB45F2BA88F}"/>
    <cellStyle name="Currency 2 8 2" xfId="225" xr:uid="{4B0343BA-BD83-47F9-9E29-C5C1B5042793}"/>
    <cellStyle name="Currency 2 8 2 2" xfId="401" xr:uid="{32FB5F82-74EC-4F79-BC72-59E17F3557B3}"/>
    <cellStyle name="Currency 2 8 2 2 2" xfId="753" xr:uid="{9A7AE191-ABCF-4A2B-AC81-1EEBF2F29CD9}"/>
    <cellStyle name="Currency 2 8 2 2 2 2" xfId="1457" xr:uid="{D5AB501D-73BF-4F31-BF8C-C2966932B9A2}"/>
    <cellStyle name="Currency 2 8 2 2 2 2 2" xfId="2865" xr:uid="{037878A1-F683-4FA5-895E-3EB5764DD52A}"/>
    <cellStyle name="Currency 2 8 2 2 2 3" xfId="2161" xr:uid="{BD7081CE-6DDD-4669-873F-5963A6389DE6}"/>
    <cellStyle name="Currency 2 8 2 2 3" xfId="1105" xr:uid="{CB096BCF-1998-4143-B3BA-0192BEDB2A9D}"/>
    <cellStyle name="Currency 2 8 2 2 3 2" xfId="2513" xr:uid="{00D064D1-3FB2-4BBC-A094-410C9CBDCA83}"/>
    <cellStyle name="Currency 2 8 2 2 4" xfId="1809" xr:uid="{E7E5DA8E-960D-411B-923C-EE2B8FCB619D}"/>
    <cellStyle name="Currency 2 8 2 3" xfId="577" xr:uid="{06C30F79-914D-4869-B406-603736E719BB}"/>
    <cellStyle name="Currency 2 8 2 3 2" xfId="1281" xr:uid="{B4BD14EE-3B56-4F6D-A963-0BE6212AF47D}"/>
    <cellStyle name="Currency 2 8 2 3 2 2" xfId="2689" xr:uid="{A54EFAFA-9FD6-4661-A8DC-B287D1D10D50}"/>
    <cellStyle name="Currency 2 8 2 3 3" xfId="1985" xr:uid="{517D0EE9-53F6-407A-830B-CF413822DAAE}"/>
    <cellStyle name="Currency 2 8 2 4" xfId="929" xr:uid="{339A0A88-950E-4338-8E16-0CF5388AFA4D}"/>
    <cellStyle name="Currency 2 8 2 4 2" xfId="2337" xr:uid="{7AEF7629-13DC-44F2-97DE-6C2CD7AB95DD}"/>
    <cellStyle name="Currency 2 8 2 5" xfId="1633" xr:uid="{DA1CF6F3-07A7-4194-8B87-732A727E6654}"/>
    <cellStyle name="Currency 2 8 3" xfId="313" xr:uid="{3EA2EF31-3AC9-4500-A3B5-F9945619E034}"/>
    <cellStyle name="Currency 2 8 3 2" xfId="665" xr:uid="{FEDD45A0-E740-440E-8425-02ACCEDB55D7}"/>
    <cellStyle name="Currency 2 8 3 2 2" xfId="1369" xr:uid="{C4F421DC-284D-4FDB-BD9F-06B07163AB6C}"/>
    <cellStyle name="Currency 2 8 3 2 2 2" xfId="2777" xr:uid="{3AD532F5-8D4E-4026-B964-65F996DF29F6}"/>
    <cellStyle name="Currency 2 8 3 2 3" xfId="2073" xr:uid="{660AA996-1475-407C-A0AA-0A3D9F176FEF}"/>
    <cellStyle name="Currency 2 8 3 3" xfId="1017" xr:uid="{58E066A5-BB56-48CF-9D88-02830A47D7F7}"/>
    <cellStyle name="Currency 2 8 3 3 2" xfId="2425" xr:uid="{398E846F-F03F-440F-A74A-0A43A13A26E8}"/>
    <cellStyle name="Currency 2 8 3 4" xfId="1721" xr:uid="{ABFFE0B3-E1ED-4FA8-B993-9D4DB0A19E1D}"/>
    <cellStyle name="Currency 2 8 4" xfId="489" xr:uid="{870A072C-2FF2-46CA-9320-A3BCF8325F30}"/>
    <cellStyle name="Currency 2 8 4 2" xfId="1193" xr:uid="{A8A16134-0D0C-46D7-AA35-7AA53412347F}"/>
    <cellStyle name="Currency 2 8 4 2 2" xfId="2601" xr:uid="{DB8AFAC2-4FFC-4AD5-819B-BC5611B60098}"/>
    <cellStyle name="Currency 2 8 4 3" xfId="1897" xr:uid="{98A7B818-C91A-4C9B-91FC-C78CF614EFA4}"/>
    <cellStyle name="Currency 2 8 5" xfId="841" xr:uid="{5612BBFF-D3C2-48C1-9933-75C326085EB5}"/>
    <cellStyle name="Currency 2 8 5 2" xfId="2249" xr:uid="{44942DDC-A29E-4FED-9006-F8DBC614ED5D}"/>
    <cellStyle name="Currency 2 8 6" xfId="1545" xr:uid="{612F1494-E9D6-4A50-96F2-8941CD30613F}"/>
    <cellStyle name="Currency 2 9" xfId="181" xr:uid="{C48BEEE0-1C5C-4E37-888A-FE700AB8430D}"/>
    <cellStyle name="Currency 2 9 2" xfId="357" xr:uid="{4284CB43-96AA-41F3-9EA3-A32C8401FA09}"/>
    <cellStyle name="Currency 2 9 2 2" xfId="709" xr:uid="{EB9D0308-5FC3-4075-BE83-CF6AD6A76FC7}"/>
    <cellStyle name="Currency 2 9 2 2 2" xfId="1413" xr:uid="{79C5E54A-94F7-41F7-861C-4C07A1BC3B4B}"/>
    <cellStyle name="Currency 2 9 2 2 2 2" xfId="2821" xr:uid="{51B824A2-0B8D-4510-9A45-BA8E952846DC}"/>
    <cellStyle name="Currency 2 9 2 2 3" xfId="2117" xr:uid="{927FB5EB-97DD-407C-8344-5BD7EE784A84}"/>
    <cellStyle name="Currency 2 9 2 3" xfId="1061" xr:uid="{94259697-55B3-4B33-B4DF-BFB4BBEFF786}"/>
    <cellStyle name="Currency 2 9 2 3 2" xfId="2469" xr:uid="{68E4FA99-DEE9-4B40-B23D-ECE159449067}"/>
    <cellStyle name="Currency 2 9 2 4" xfId="1765" xr:uid="{9CCEC918-3B7F-4FDE-9AD4-14A25421EEFE}"/>
    <cellStyle name="Currency 2 9 3" xfId="533" xr:uid="{E6E23810-419C-4A7D-B0AC-B069BF8D34B0}"/>
    <cellStyle name="Currency 2 9 3 2" xfId="1237" xr:uid="{7AB2E6F9-CBA5-498E-BE05-2179E342AAFA}"/>
    <cellStyle name="Currency 2 9 3 2 2" xfId="2645" xr:uid="{2603D1E9-835D-46B2-A95B-DBCD34952D9B}"/>
    <cellStyle name="Currency 2 9 3 3" xfId="1941" xr:uid="{8838708B-4457-4949-87BF-DA1368D0938E}"/>
    <cellStyle name="Currency 2 9 4" xfId="885" xr:uid="{F1DE6AD5-B26E-4DED-9453-2354C542C5E1}"/>
    <cellStyle name="Currency 2 9 4 2" xfId="2293" xr:uid="{878FF38E-DA17-4C84-AB44-2890864A0769}"/>
    <cellStyle name="Currency 2 9 5" xfId="1589" xr:uid="{910A4C3C-CC2F-42B0-A849-C6EDA42C19CB}"/>
    <cellStyle name="Currency 3" xfId="48" xr:uid="{0B412AB1-6C9A-408D-87F6-1647FF64D72D}"/>
    <cellStyle name="Currency 3 2" xfId="59" xr:uid="{D2830BBB-D868-4C9B-9199-C92EA9B49A7A}"/>
    <cellStyle name="Currency 3 2 2" xfId="73" xr:uid="{E5152223-BDBE-445D-981B-861EE6D407BF}"/>
    <cellStyle name="Currency 3 2 2 2" xfId="101" xr:uid="{ACCDF59F-33E5-45BA-8DC2-14063EAB1E28}"/>
    <cellStyle name="Currency 3 2 2 2 2" xfId="130" xr:uid="{B07BDD0A-D76C-48B2-840A-3DE1E5E44CF2}"/>
    <cellStyle name="Currency 3 2 2 2 2 2" xfId="176" xr:uid="{2B179691-CB86-4C6D-8B06-1A5190492641}"/>
    <cellStyle name="Currency 3 2 2 2 2 2 2" xfId="264" xr:uid="{37EC5607-B7E2-448B-8952-F0299B6B1B74}"/>
    <cellStyle name="Currency 3 2 2 2 2 2 2 2" xfId="440" xr:uid="{B191C78E-3841-47C7-96EC-85C9B88FE09C}"/>
    <cellStyle name="Currency 3 2 2 2 2 2 2 2 2" xfId="792" xr:uid="{4F7B89C9-3B48-45FD-A3D5-39AE269BCD39}"/>
    <cellStyle name="Currency 3 2 2 2 2 2 2 2 2 2" xfId="1496" xr:uid="{58E82022-406A-4B06-8442-060F25533808}"/>
    <cellStyle name="Currency 3 2 2 2 2 2 2 2 2 2 2" xfId="2904" xr:uid="{828FB620-DD41-4380-9D1C-BD91115CA320}"/>
    <cellStyle name="Currency 3 2 2 2 2 2 2 2 2 3" xfId="2200" xr:uid="{F7E1BE4C-3E9B-4315-925C-8F41D9471786}"/>
    <cellStyle name="Currency 3 2 2 2 2 2 2 2 3" xfId="1144" xr:uid="{85FF84E5-6685-4C72-8857-641084A8809D}"/>
    <cellStyle name="Currency 3 2 2 2 2 2 2 2 3 2" xfId="2552" xr:uid="{3F91E08D-19FC-432C-9BA0-AFDF033D6126}"/>
    <cellStyle name="Currency 3 2 2 2 2 2 2 2 4" xfId="1848" xr:uid="{6A064D32-BEAA-474B-A41E-630C8F9AD666}"/>
    <cellStyle name="Currency 3 2 2 2 2 2 2 3" xfId="616" xr:uid="{1D26ED16-F90C-44FE-80F1-784E614E0C7E}"/>
    <cellStyle name="Currency 3 2 2 2 2 2 2 3 2" xfId="1320" xr:uid="{2E5EBC4A-66A6-4DFF-8680-09ADA4ACC01C}"/>
    <cellStyle name="Currency 3 2 2 2 2 2 2 3 2 2" xfId="2728" xr:uid="{B966B6E5-625A-4684-8EFD-1113AD6BDA3C}"/>
    <cellStyle name="Currency 3 2 2 2 2 2 2 3 3" xfId="2024" xr:uid="{9C61BB18-EFB1-43E1-8894-FD4B57EDFACF}"/>
    <cellStyle name="Currency 3 2 2 2 2 2 2 4" xfId="968" xr:uid="{5CAA730F-F2C4-454D-A9F6-20B4C9C8F4E8}"/>
    <cellStyle name="Currency 3 2 2 2 2 2 2 4 2" xfId="2376" xr:uid="{39256B7B-8B68-4DE6-8BE3-B745D90DBC8A}"/>
    <cellStyle name="Currency 3 2 2 2 2 2 2 5" xfId="1672" xr:uid="{E8377E72-E11A-4E48-9C40-8C7D9666E8CC}"/>
    <cellStyle name="Currency 3 2 2 2 2 2 3" xfId="352" xr:uid="{4742BC5A-DBA5-4468-80AE-957E8A6B3EF3}"/>
    <cellStyle name="Currency 3 2 2 2 2 2 3 2" xfId="704" xr:uid="{106EEAFD-A725-49AF-A0F5-3DB310807BB0}"/>
    <cellStyle name="Currency 3 2 2 2 2 2 3 2 2" xfId="1408" xr:uid="{5241F0B1-ADEB-4D18-A2B2-186BE84BCA49}"/>
    <cellStyle name="Currency 3 2 2 2 2 2 3 2 2 2" xfId="2816" xr:uid="{EA0E995C-34B8-4A6C-AAA8-E58E3689D698}"/>
    <cellStyle name="Currency 3 2 2 2 2 2 3 2 3" xfId="2112" xr:uid="{883728B6-2218-42BC-8D73-61F992297600}"/>
    <cellStyle name="Currency 3 2 2 2 2 2 3 3" xfId="1056" xr:uid="{BDF4E27D-E4D0-4DBD-AB72-5EC9197F5F6A}"/>
    <cellStyle name="Currency 3 2 2 2 2 2 3 3 2" xfId="2464" xr:uid="{CB544998-B60D-42F0-B60A-878B51476D86}"/>
    <cellStyle name="Currency 3 2 2 2 2 2 3 4" xfId="1760" xr:uid="{6D07D3E4-A08B-42A7-AFDC-AEF741DE09AB}"/>
    <cellStyle name="Currency 3 2 2 2 2 2 4" xfId="528" xr:uid="{01DAB968-7BCC-473C-BD09-8318FA1DF432}"/>
    <cellStyle name="Currency 3 2 2 2 2 2 4 2" xfId="1232" xr:uid="{3390D239-AA54-49AA-8D27-D334BE577EEF}"/>
    <cellStyle name="Currency 3 2 2 2 2 2 4 2 2" xfId="2640" xr:uid="{35BCA7FF-17BF-4C33-9D30-3B52F4957B15}"/>
    <cellStyle name="Currency 3 2 2 2 2 2 4 3" xfId="1936" xr:uid="{90085891-3879-4C83-B9AB-8ACC739D2555}"/>
    <cellStyle name="Currency 3 2 2 2 2 2 5" xfId="880" xr:uid="{9E03769C-51C7-4FEB-9231-2351FA2A053B}"/>
    <cellStyle name="Currency 3 2 2 2 2 2 5 2" xfId="2288" xr:uid="{110F7B21-9423-41A4-8CCE-80E36F1F8514}"/>
    <cellStyle name="Currency 3 2 2 2 2 2 6" xfId="1584" xr:uid="{2614C3BC-78AD-48DB-A5B2-7A0755AA7468}"/>
    <cellStyle name="Currency 3 2 2 2 2 3" xfId="220" xr:uid="{77BE5317-B360-4883-AE21-F446E0D076A2}"/>
    <cellStyle name="Currency 3 2 2 2 2 3 2" xfId="396" xr:uid="{61EC40B7-CFF4-45D9-AD4A-D9DE2F99B673}"/>
    <cellStyle name="Currency 3 2 2 2 2 3 2 2" xfId="748" xr:uid="{0ACB2883-0CD3-4DFD-849D-76C1EB9EF8C9}"/>
    <cellStyle name="Currency 3 2 2 2 2 3 2 2 2" xfId="1452" xr:uid="{096E9188-E805-48D1-882B-F06A2469EE63}"/>
    <cellStyle name="Currency 3 2 2 2 2 3 2 2 2 2" xfId="2860" xr:uid="{C77D3F3C-AE7A-457B-A08F-8B53C335E35B}"/>
    <cellStyle name="Currency 3 2 2 2 2 3 2 2 3" xfId="2156" xr:uid="{55380CB4-224A-4FCA-A4C2-9AAB6F04A66B}"/>
    <cellStyle name="Currency 3 2 2 2 2 3 2 3" xfId="1100" xr:uid="{7B4098A8-C0F2-4E4F-A4DF-DF44C9210F8F}"/>
    <cellStyle name="Currency 3 2 2 2 2 3 2 3 2" xfId="2508" xr:uid="{694231B1-5881-4E13-A916-C7191337EC05}"/>
    <cellStyle name="Currency 3 2 2 2 2 3 2 4" xfId="1804" xr:uid="{32DDDF00-2504-49C4-B676-EE2DB5AC10DE}"/>
    <cellStyle name="Currency 3 2 2 2 2 3 3" xfId="572" xr:uid="{2062EAC0-5B91-4451-8B28-1074250A377D}"/>
    <cellStyle name="Currency 3 2 2 2 2 3 3 2" xfId="1276" xr:uid="{F843AC05-F58F-427E-A825-00728297FE9B}"/>
    <cellStyle name="Currency 3 2 2 2 2 3 3 2 2" xfId="2684" xr:uid="{8CB2C01F-464C-43D3-ABCE-39DF6A1D1121}"/>
    <cellStyle name="Currency 3 2 2 2 2 3 3 3" xfId="1980" xr:uid="{2E808D67-C928-4E03-BEEB-6C4629E53FF9}"/>
    <cellStyle name="Currency 3 2 2 2 2 3 4" xfId="924" xr:uid="{94DECAAE-D0DB-4439-9E14-6451CAC5E8A5}"/>
    <cellStyle name="Currency 3 2 2 2 2 3 4 2" xfId="2332" xr:uid="{F7DAADFF-F76B-4245-B515-A27761810097}"/>
    <cellStyle name="Currency 3 2 2 2 2 3 5" xfId="1628" xr:uid="{22546895-2EEA-4B0F-B4B1-E89779615E69}"/>
    <cellStyle name="Currency 3 2 2 2 2 4" xfId="308" xr:uid="{00B11A0D-DC80-43C9-B00C-9BB6DE389779}"/>
    <cellStyle name="Currency 3 2 2 2 2 4 2" xfId="660" xr:uid="{44AAADDE-F0EA-4AF4-92D3-10B5BB7E2C52}"/>
    <cellStyle name="Currency 3 2 2 2 2 4 2 2" xfId="1364" xr:uid="{3F0DE910-5AFB-4CCE-B5B4-12B2C997EA82}"/>
    <cellStyle name="Currency 3 2 2 2 2 4 2 2 2" xfId="2772" xr:uid="{A94388C9-A513-4B5B-940C-FA61FC7109D9}"/>
    <cellStyle name="Currency 3 2 2 2 2 4 2 3" xfId="2068" xr:uid="{EB5E0A47-DDE6-4615-87F8-4E544D7B1B0B}"/>
    <cellStyle name="Currency 3 2 2 2 2 4 3" xfId="1012" xr:uid="{E4AC4DE1-C21E-4189-98C4-89CDDBCE15BA}"/>
    <cellStyle name="Currency 3 2 2 2 2 4 3 2" xfId="2420" xr:uid="{093D5FC7-38D2-4018-A596-C9C8F5A8BABA}"/>
    <cellStyle name="Currency 3 2 2 2 2 4 4" xfId="1716" xr:uid="{27BF84B7-2A9E-4638-80A9-3F2D3A5CC26B}"/>
    <cellStyle name="Currency 3 2 2 2 2 5" xfId="484" xr:uid="{FD2F0523-3096-4496-A440-84C6BE7B0D2A}"/>
    <cellStyle name="Currency 3 2 2 2 2 5 2" xfId="1188" xr:uid="{6A44292A-B60D-423B-BEC1-C2E6957CCD20}"/>
    <cellStyle name="Currency 3 2 2 2 2 5 2 2" xfId="2596" xr:uid="{06856158-1AC6-468C-8893-48A79B480215}"/>
    <cellStyle name="Currency 3 2 2 2 2 5 3" xfId="1892" xr:uid="{3B03A3C5-D552-412E-A1F3-3EDCACC3B02F}"/>
    <cellStyle name="Currency 3 2 2 2 2 6" xfId="836" xr:uid="{E2FAA78E-18E3-49DF-847A-A8DC0A4D7EDA}"/>
    <cellStyle name="Currency 3 2 2 2 2 6 2" xfId="2244" xr:uid="{1692A8F8-873E-4124-ADE0-E8B808F55EE1}"/>
    <cellStyle name="Currency 3 2 2 2 2 7" xfId="1540" xr:uid="{F3D559E6-0372-48B7-A625-B99EDB776600}"/>
    <cellStyle name="Currency 3 2 2 3" xfId="118" xr:uid="{28CD6B18-0A73-487C-96A7-F51A6B41351E}"/>
    <cellStyle name="Currency 3 2 2 3 2" xfId="164" xr:uid="{81F39A14-73A1-4631-B1AF-A961DA620B94}"/>
    <cellStyle name="Currency 3 2 2 3 2 2" xfId="252" xr:uid="{627EBD72-469F-4792-8E4E-BB481B7206BF}"/>
    <cellStyle name="Currency 3 2 2 3 2 2 2" xfId="428" xr:uid="{71FF59C9-AEC5-45B4-A705-1AC74F17B90B}"/>
    <cellStyle name="Currency 3 2 2 3 2 2 2 2" xfId="780" xr:uid="{BF7B301A-9E53-4F91-B89E-3B7B9673DB01}"/>
    <cellStyle name="Currency 3 2 2 3 2 2 2 2 2" xfId="1484" xr:uid="{5DA58367-9641-442B-B8C8-78BF8E392474}"/>
    <cellStyle name="Currency 3 2 2 3 2 2 2 2 2 2" xfId="2892" xr:uid="{DCA1B389-0AED-45C7-9241-9ADAF9F8B495}"/>
    <cellStyle name="Currency 3 2 2 3 2 2 2 2 3" xfId="2188" xr:uid="{52FE7A5C-E7B7-4A6F-BAB3-E47587A5A656}"/>
    <cellStyle name="Currency 3 2 2 3 2 2 2 3" xfId="1132" xr:uid="{8646303B-A152-4715-8D64-87415324EBCD}"/>
    <cellStyle name="Currency 3 2 2 3 2 2 2 3 2" xfId="2540" xr:uid="{ABB3B9D1-3AEF-4713-BD8C-20557DE2AC1E}"/>
    <cellStyle name="Currency 3 2 2 3 2 2 2 4" xfId="1836" xr:uid="{80701330-9AE2-4DD4-A633-AC21501B5F70}"/>
    <cellStyle name="Currency 3 2 2 3 2 2 3" xfId="604" xr:uid="{B9D3CD0C-1692-4313-8261-6B3C5795B816}"/>
    <cellStyle name="Currency 3 2 2 3 2 2 3 2" xfId="1308" xr:uid="{9B3B775F-0142-4A2E-86A3-037A6D29F0C4}"/>
    <cellStyle name="Currency 3 2 2 3 2 2 3 2 2" xfId="2716" xr:uid="{B6471761-D62F-4E2E-A330-6FC12C34AAE2}"/>
    <cellStyle name="Currency 3 2 2 3 2 2 3 3" xfId="2012" xr:uid="{C7321309-DE65-4D70-94C4-03E3ED15F539}"/>
    <cellStyle name="Currency 3 2 2 3 2 2 4" xfId="956" xr:uid="{DD975702-01A8-4F18-8ABD-2BD73CB5CD6E}"/>
    <cellStyle name="Currency 3 2 2 3 2 2 4 2" xfId="2364" xr:uid="{04AADFDD-8FAE-4874-A183-4E487D1DA204}"/>
    <cellStyle name="Currency 3 2 2 3 2 2 5" xfId="1660" xr:uid="{58694E34-93F6-42D6-A6C2-4B43B6C24347}"/>
    <cellStyle name="Currency 3 2 2 3 2 3" xfId="340" xr:uid="{08437C7C-B640-45FC-B3E9-980A41CD232D}"/>
    <cellStyle name="Currency 3 2 2 3 2 3 2" xfId="692" xr:uid="{54FD9A0D-E3DD-4EFC-94D5-5FC4F3808E0A}"/>
    <cellStyle name="Currency 3 2 2 3 2 3 2 2" xfId="1396" xr:uid="{566E3FF9-1D0E-4F7B-BC9E-943885FCB873}"/>
    <cellStyle name="Currency 3 2 2 3 2 3 2 2 2" xfId="2804" xr:uid="{754CD11F-DFF4-4E21-BA59-82133B7EB33E}"/>
    <cellStyle name="Currency 3 2 2 3 2 3 2 3" xfId="2100" xr:uid="{5444831E-F329-4200-A067-3D9215AE9A5E}"/>
    <cellStyle name="Currency 3 2 2 3 2 3 3" xfId="1044" xr:uid="{C6E9A18D-2BB9-412C-ADDB-BA077E07FE52}"/>
    <cellStyle name="Currency 3 2 2 3 2 3 3 2" xfId="2452" xr:uid="{C35A79E9-2EFF-4853-B209-5CC39A99A5EF}"/>
    <cellStyle name="Currency 3 2 2 3 2 3 4" xfId="1748" xr:uid="{684FE4AD-2C78-47FD-91C6-2827AA22660D}"/>
    <cellStyle name="Currency 3 2 2 3 2 4" xfId="516" xr:uid="{9091A173-0D2F-4A84-B26F-56A2D9ED0B5B}"/>
    <cellStyle name="Currency 3 2 2 3 2 4 2" xfId="1220" xr:uid="{A33FA589-4B1E-4F54-AC0D-AEF354DD5C30}"/>
    <cellStyle name="Currency 3 2 2 3 2 4 2 2" xfId="2628" xr:uid="{85FD13FB-EC1A-42F4-91A4-70D62FAB5EB0}"/>
    <cellStyle name="Currency 3 2 2 3 2 4 3" xfId="1924" xr:uid="{321CF8F3-B8CE-41C1-B543-B45B5D05B44C}"/>
    <cellStyle name="Currency 3 2 2 3 2 5" xfId="868" xr:uid="{39E77F59-8067-4340-BDB3-610659341B37}"/>
    <cellStyle name="Currency 3 2 2 3 2 5 2" xfId="2276" xr:uid="{85B4A33C-8191-406E-A104-669319EEBD1D}"/>
    <cellStyle name="Currency 3 2 2 3 2 6" xfId="1572" xr:uid="{C963F601-A731-4120-91B5-39C151DB35B7}"/>
    <cellStyle name="Currency 3 2 2 3 3" xfId="208" xr:uid="{C02FA6A3-7D10-403B-AA61-11FFACFD2C21}"/>
    <cellStyle name="Currency 3 2 2 3 3 2" xfId="384" xr:uid="{C569A6C2-190A-4F02-81E9-FED4553332D2}"/>
    <cellStyle name="Currency 3 2 2 3 3 2 2" xfId="736" xr:uid="{E3AC3487-FB99-4379-96EC-95DE82305542}"/>
    <cellStyle name="Currency 3 2 2 3 3 2 2 2" xfId="1440" xr:uid="{A848B528-E0E8-412D-BCC4-EC485A3BF0AE}"/>
    <cellStyle name="Currency 3 2 2 3 3 2 2 2 2" xfId="2848" xr:uid="{AA09824E-2122-4EA0-9A30-079691957381}"/>
    <cellStyle name="Currency 3 2 2 3 3 2 2 3" xfId="2144" xr:uid="{6C62E6A8-1B85-4384-850D-18827738F302}"/>
    <cellStyle name="Currency 3 2 2 3 3 2 3" xfId="1088" xr:uid="{50728EC3-5F7B-4A80-86FA-61226EC65411}"/>
    <cellStyle name="Currency 3 2 2 3 3 2 3 2" xfId="2496" xr:uid="{447C72C8-6158-4BC7-A84E-9BAFC943751A}"/>
    <cellStyle name="Currency 3 2 2 3 3 2 4" xfId="1792" xr:uid="{1A666E4A-DAD6-4526-A21A-4807C5F9A01D}"/>
    <cellStyle name="Currency 3 2 2 3 3 3" xfId="560" xr:uid="{94D11481-2829-436D-A496-39C3B2A65824}"/>
    <cellStyle name="Currency 3 2 2 3 3 3 2" xfId="1264" xr:uid="{D3E7D0C5-363D-465F-909A-76F6CDCCC518}"/>
    <cellStyle name="Currency 3 2 2 3 3 3 2 2" xfId="2672" xr:uid="{26B5E1A2-EAEF-44A4-A26D-544AF32F9A12}"/>
    <cellStyle name="Currency 3 2 2 3 3 3 3" xfId="1968" xr:uid="{11F8C301-09F4-42D3-9D76-D675E98FEECE}"/>
    <cellStyle name="Currency 3 2 2 3 3 4" xfId="912" xr:uid="{462BE0CB-5420-42C7-BDA8-FCEB9613C7D8}"/>
    <cellStyle name="Currency 3 2 2 3 3 4 2" xfId="2320" xr:uid="{BC8CCF41-C470-4DA4-A066-E76FBFC6D9A7}"/>
    <cellStyle name="Currency 3 2 2 3 3 5" xfId="1616" xr:uid="{79031E7A-6CD7-4DF9-BD5A-ED9815F03F7C}"/>
    <cellStyle name="Currency 3 2 2 3 4" xfId="296" xr:uid="{8D77A4ED-62AE-457D-8F41-09A9FB7053B8}"/>
    <cellStyle name="Currency 3 2 2 3 4 2" xfId="648" xr:uid="{9F2950AE-A498-4373-A1F2-FC58A1F95B87}"/>
    <cellStyle name="Currency 3 2 2 3 4 2 2" xfId="1352" xr:uid="{D3EB4629-4344-4219-8EDA-98CF67713EA0}"/>
    <cellStyle name="Currency 3 2 2 3 4 2 2 2" xfId="2760" xr:uid="{7E50BB4D-FC1D-400E-9F20-CBECB6D14C65}"/>
    <cellStyle name="Currency 3 2 2 3 4 2 3" xfId="2056" xr:uid="{7A22CA90-A52F-4F32-B4DF-20ABADCB8509}"/>
    <cellStyle name="Currency 3 2 2 3 4 3" xfId="1000" xr:uid="{0649CD89-6478-491E-8DE0-61E565303FB3}"/>
    <cellStyle name="Currency 3 2 2 3 4 3 2" xfId="2408" xr:uid="{CCC0EA32-BE88-42D2-BF4B-2EE8066580E9}"/>
    <cellStyle name="Currency 3 2 2 3 4 4" xfId="1704" xr:uid="{B74B6F0D-BBC2-44E4-AEAE-41FA3578B897}"/>
    <cellStyle name="Currency 3 2 2 3 5" xfId="472" xr:uid="{6C9C30E5-C316-4E0E-B9B8-9098ED2E234E}"/>
    <cellStyle name="Currency 3 2 2 3 5 2" xfId="1176" xr:uid="{8F5E5FA5-6122-4AB1-9E1F-47BD0E9EC2A1}"/>
    <cellStyle name="Currency 3 2 2 3 5 2 2" xfId="2584" xr:uid="{5E17227B-0DAA-469D-8BD5-B05D720281EE}"/>
    <cellStyle name="Currency 3 2 2 3 5 3" xfId="1880" xr:uid="{5BC05B38-2B82-4972-AA8F-CD723C0CEF8C}"/>
    <cellStyle name="Currency 3 2 2 3 6" xfId="824" xr:uid="{995F3DE2-0461-4126-AD0B-42C00FF8BE35}"/>
    <cellStyle name="Currency 3 2 2 3 6 2" xfId="2232" xr:uid="{CDDB29D8-265C-4504-8E14-05C7B01FFF2B}"/>
    <cellStyle name="Currency 3 2 2 3 7" xfId="1528" xr:uid="{9EC680E9-B8ED-4BD2-B4AB-07EDC2F36617}"/>
    <cellStyle name="Currency 3 2 3" xfId="87" xr:uid="{17A731E6-DB61-45EF-A0C8-9949128587B8}"/>
    <cellStyle name="Currency 3 2 3 2" xfId="124" xr:uid="{0705B4DB-3E16-4F1F-B424-ADCF156D823E}"/>
    <cellStyle name="Currency 3 2 3 2 2" xfId="170" xr:uid="{92696AE2-41AD-4B82-9A3A-8417DB7D3CD4}"/>
    <cellStyle name="Currency 3 2 3 2 2 2" xfId="258" xr:uid="{592C2AD6-D4FE-49ED-BD16-DB14DDDBBFB5}"/>
    <cellStyle name="Currency 3 2 3 2 2 2 2" xfId="434" xr:uid="{5471EE3F-89CC-442F-8678-AF895075AD6B}"/>
    <cellStyle name="Currency 3 2 3 2 2 2 2 2" xfId="786" xr:uid="{EDFFD40C-1F9D-4B21-951F-84335FDD1438}"/>
    <cellStyle name="Currency 3 2 3 2 2 2 2 2 2" xfId="1490" xr:uid="{350BC776-D5B6-4C59-8B7E-41F833675004}"/>
    <cellStyle name="Currency 3 2 3 2 2 2 2 2 2 2" xfId="2898" xr:uid="{A1C55E47-60DA-4B7A-8AD4-6995B840866B}"/>
    <cellStyle name="Currency 3 2 3 2 2 2 2 2 3" xfId="2194" xr:uid="{D5B4520E-1841-4FF1-9A28-75D67C78F8E5}"/>
    <cellStyle name="Currency 3 2 3 2 2 2 2 3" xfId="1138" xr:uid="{27386C12-833E-4026-B0F6-891FBAC7BACB}"/>
    <cellStyle name="Currency 3 2 3 2 2 2 2 3 2" xfId="2546" xr:uid="{20FF83FD-8362-4987-9F5A-B82984108033}"/>
    <cellStyle name="Currency 3 2 3 2 2 2 2 4" xfId="1842" xr:uid="{6AA80F05-3699-4CB9-BFDE-ED01E26DC9C2}"/>
    <cellStyle name="Currency 3 2 3 2 2 2 3" xfId="610" xr:uid="{E9C32476-57C8-460D-872A-DB2F3F98EA08}"/>
    <cellStyle name="Currency 3 2 3 2 2 2 3 2" xfId="1314" xr:uid="{76A5D893-35B9-4F51-AE90-6F2DD9BA2BFC}"/>
    <cellStyle name="Currency 3 2 3 2 2 2 3 2 2" xfId="2722" xr:uid="{30642BC4-7F14-4CC5-A3FB-30287EA46E7E}"/>
    <cellStyle name="Currency 3 2 3 2 2 2 3 3" xfId="2018" xr:uid="{06D10460-0281-4843-AB88-87848F79B446}"/>
    <cellStyle name="Currency 3 2 3 2 2 2 4" xfId="962" xr:uid="{75F74988-6E66-489C-A8EC-66E4DCC4587E}"/>
    <cellStyle name="Currency 3 2 3 2 2 2 4 2" xfId="2370" xr:uid="{306279A9-2266-4CAD-9F0E-AAEC648D0F0D}"/>
    <cellStyle name="Currency 3 2 3 2 2 2 5" xfId="1666" xr:uid="{78D9DC80-CC11-4081-93C7-B0BB94BE006E}"/>
    <cellStyle name="Currency 3 2 3 2 2 3" xfId="346" xr:uid="{63BC665A-07C6-4471-97AB-B0CE4ACEA22C}"/>
    <cellStyle name="Currency 3 2 3 2 2 3 2" xfId="698" xr:uid="{E200EE80-5574-4EC4-84AB-509C726A2FC5}"/>
    <cellStyle name="Currency 3 2 3 2 2 3 2 2" xfId="1402" xr:uid="{69214E0F-1D2C-4A55-B990-39157E076161}"/>
    <cellStyle name="Currency 3 2 3 2 2 3 2 2 2" xfId="2810" xr:uid="{DFCDFB9A-EEA5-47AA-B6A7-3A2434680764}"/>
    <cellStyle name="Currency 3 2 3 2 2 3 2 3" xfId="2106" xr:uid="{B1E2C8A5-6FC9-41B1-9ED9-E6FFF3E07434}"/>
    <cellStyle name="Currency 3 2 3 2 2 3 3" xfId="1050" xr:uid="{ED6A9807-DFD2-4C61-A3D2-3E0347D1856F}"/>
    <cellStyle name="Currency 3 2 3 2 2 3 3 2" xfId="2458" xr:uid="{A1E706AC-0EA8-44D2-A792-D3E51807B6B7}"/>
    <cellStyle name="Currency 3 2 3 2 2 3 4" xfId="1754" xr:uid="{6C8BFE1D-0D39-4DD0-BC48-FEA38A3E6589}"/>
    <cellStyle name="Currency 3 2 3 2 2 4" xfId="522" xr:uid="{9BC927F0-82A7-45B9-8CF3-3C7ABE78F0BC}"/>
    <cellStyle name="Currency 3 2 3 2 2 4 2" xfId="1226" xr:uid="{53D32C2F-1C7C-4F28-AF6F-BC3EA347F413}"/>
    <cellStyle name="Currency 3 2 3 2 2 4 2 2" xfId="2634" xr:uid="{B897CC2B-A801-4C1D-A65A-C04E767B81E4}"/>
    <cellStyle name="Currency 3 2 3 2 2 4 3" xfId="1930" xr:uid="{F172B5EC-54E9-4798-A545-239F0F2B17F9}"/>
    <cellStyle name="Currency 3 2 3 2 2 5" xfId="874" xr:uid="{73E85AED-9B81-4E57-BD1D-73D584732FF6}"/>
    <cellStyle name="Currency 3 2 3 2 2 5 2" xfId="2282" xr:uid="{336AF9A4-ACAC-4A2C-ABF6-95140F04B8ED}"/>
    <cellStyle name="Currency 3 2 3 2 2 6" xfId="1578" xr:uid="{6D41DBD8-4C7E-420D-B9B7-FFB5F0FDC018}"/>
    <cellStyle name="Currency 3 2 3 2 3" xfId="214" xr:uid="{8E0C7702-07DB-4087-85C9-ADC929A4250C}"/>
    <cellStyle name="Currency 3 2 3 2 3 2" xfId="390" xr:uid="{2B37C3CF-72EB-4A0A-8965-C3DD6317E0B9}"/>
    <cellStyle name="Currency 3 2 3 2 3 2 2" xfId="742" xr:uid="{F5B3D75B-3BF1-4AA2-9FB9-3901972FF67E}"/>
    <cellStyle name="Currency 3 2 3 2 3 2 2 2" xfId="1446" xr:uid="{358A7E3A-4923-4448-98F9-6672601C5BD9}"/>
    <cellStyle name="Currency 3 2 3 2 3 2 2 2 2" xfId="2854" xr:uid="{311658BD-E7B8-4611-9EB0-BC6B8B65366C}"/>
    <cellStyle name="Currency 3 2 3 2 3 2 2 3" xfId="2150" xr:uid="{53978170-E09B-45F2-B6A4-B5E22A982BF9}"/>
    <cellStyle name="Currency 3 2 3 2 3 2 3" xfId="1094" xr:uid="{7591A21C-1534-402F-8CF2-EB8198278232}"/>
    <cellStyle name="Currency 3 2 3 2 3 2 3 2" xfId="2502" xr:uid="{C53D7133-B33B-49E6-9DD5-D7011261BD05}"/>
    <cellStyle name="Currency 3 2 3 2 3 2 4" xfId="1798" xr:uid="{795FE8C0-20C3-4D46-AD93-9D79B062BFB9}"/>
    <cellStyle name="Currency 3 2 3 2 3 3" xfId="566" xr:uid="{C58EEE8B-68F1-402B-B5A1-86E3B79C9650}"/>
    <cellStyle name="Currency 3 2 3 2 3 3 2" xfId="1270" xr:uid="{F5DD0E34-84D6-451E-84C8-261D14554939}"/>
    <cellStyle name="Currency 3 2 3 2 3 3 2 2" xfId="2678" xr:uid="{23A80F84-F532-4D0C-8081-911D77A19C03}"/>
    <cellStyle name="Currency 3 2 3 2 3 3 3" xfId="1974" xr:uid="{4BA10FE2-876B-41E4-BF4E-6F4DC0E07943}"/>
    <cellStyle name="Currency 3 2 3 2 3 4" xfId="918" xr:uid="{43C2B495-AD84-47FF-80F8-C72E3D1EB9CC}"/>
    <cellStyle name="Currency 3 2 3 2 3 4 2" xfId="2326" xr:uid="{13D25745-2AD6-4CF9-A1FF-F16EAF3B17AE}"/>
    <cellStyle name="Currency 3 2 3 2 3 5" xfId="1622" xr:uid="{012C4B15-DF2C-4B09-A716-04AEB16F9325}"/>
    <cellStyle name="Currency 3 2 3 2 4" xfId="302" xr:uid="{A470ED3F-CECE-433E-BCCE-726883EAE377}"/>
    <cellStyle name="Currency 3 2 3 2 4 2" xfId="654" xr:uid="{0DE478C1-5042-4457-96D4-A90DC4CBCABF}"/>
    <cellStyle name="Currency 3 2 3 2 4 2 2" xfId="1358" xr:uid="{9F3F7E21-B31D-4921-A7D2-297BB54AE249}"/>
    <cellStyle name="Currency 3 2 3 2 4 2 2 2" xfId="2766" xr:uid="{440AB508-B453-4910-B708-A82AFC7BE13A}"/>
    <cellStyle name="Currency 3 2 3 2 4 2 3" xfId="2062" xr:uid="{A47D831C-A6B7-4B7B-B54B-B27410B17FA9}"/>
    <cellStyle name="Currency 3 2 3 2 4 3" xfId="1006" xr:uid="{CFDB572A-B169-4B2D-A34B-2D6E6456B4CB}"/>
    <cellStyle name="Currency 3 2 3 2 4 3 2" xfId="2414" xr:uid="{34C7C2E0-6C2A-4EEA-892A-E3459F36CA84}"/>
    <cellStyle name="Currency 3 2 3 2 4 4" xfId="1710" xr:uid="{EE83C7DB-654D-48F2-9C59-844EE9FD8557}"/>
    <cellStyle name="Currency 3 2 3 2 5" xfId="478" xr:uid="{E74B2D83-7F7D-4371-B2C0-651D5197E3C0}"/>
    <cellStyle name="Currency 3 2 3 2 5 2" xfId="1182" xr:uid="{D62CEB6C-CF7D-4F67-A8D7-F4C1FB68739E}"/>
    <cellStyle name="Currency 3 2 3 2 5 2 2" xfId="2590" xr:uid="{02111B5E-EF00-4CF5-BBE1-00A9B5832208}"/>
    <cellStyle name="Currency 3 2 3 2 5 3" xfId="1886" xr:uid="{3556DF8B-3335-4E57-ABDB-5D2978136FD0}"/>
    <cellStyle name="Currency 3 2 3 2 6" xfId="830" xr:uid="{0CC7292E-E56D-4C71-B558-0DE4F8E8D2E0}"/>
    <cellStyle name="Currency 3 2 3 2 6 2" xfId="2238" xr:uid="{16931F93-9141-4B61-916C-0746BCAA3CDA}"/>
    <cellStyle name="Currency 3 2 3 2 7" xfId="1534" xr:uid="{2A80D83C-A546-4C9D-9A37-0D9BB731FC10}"/>
    <cellStyle name="Currency 3 2 4" xfId="112" xr:uid="{7E7CF2CD-D5B3-4610-99BB-ABFCFB68E9B2}"/>
    <cellStyle name="Currency 3 2 4 2" xfId="158" xr:uid="{B15A3CE8-56CC-47B0-BDB5-1A8AA93DC3A1}"/>
    <cellStyle name="Currency 3 2 4 2 2" xfId="246" xr:uid="{4BE9CA08-6FF0-41B1-80F2-E4562E14B774}"/>
    <cellStyle name="Currency 3 2 4 2 2 2" xfId="422" xr:uid="{B4294031-CADC-4286-BE23-59C9F4799311}"/>
    <cellStyle name="Currency 3 2 4 2 2 2 2" xfId="774" xr:uid="{45C7F3A7-FC9C-4CED-9C87-6AE32CF4C2CD}"/>
    <cellStyle name="Currency 3 2 4 2 2 2 2 2" xfId="1478" xr:uid="{9DE1F26C-7691-49CE-916C-8E69899551D6}"/>
    <cellStyle name="Currency 3 2 4 2 2 2 2 2 2" xfId="2886" xr:uid="{4C68417A-6119-44AA-BAEF-F8BE863B8FD1}"/>
    <cellStyle name="Currency 3 2 4 2 2 2 2 3" xfId="2182" xr:uid="{32E8A706-D037-4A02-A928-BB27D51DCB77}"/>
    <cellStyle name="Currency 3 2 4 2 2 2 3" xfId="1126" xr:uid="{55A593E3-4973-4431-A674-C5F9684DAAD9}"/>
    <cellStyle name="Currency 3 2 4 2 2 2 3 2" xfId="2534" xr:uid="{D2A4BAAF-C1CE-47DA-BBD2-23CA895E4A8A}"/>
    <cellStyle name="Currency 3 2 4 2 2 2 4" xfId="1830" xr:uid="{735BC2E9-FDA1-4FF8-A361-3CC0EA02C754}"/>
    <cellStyle name="Currency 3 2 4 2 2 3" xfId="598" xr:uid="{67E95B15-57C6-4797-8A87-C841936B0AA0}"/>
    <cellStyle name="Currency 3 2 4 2 2 3 2" xfId="1302" xr:uid="{58F38A12-B227-4D6F-AABF-6448340AAED3}"/>
    <cellStyle name="Currency 3 2 4 2 2 3 2 2" xfId="2710" xr:uid="{AD1B3C41-F774-443E-8244-823A98015E43}"/>
    <cellStyle name="Currency 3 2 4 2 2 3 3" xfId="2006" xr:uid="{AAD7833B-01A9-4A59-99E9-2CBCFC4AA1CC}"/>
    <cellStyle name="Currency 3 2 4 2 2 4" xfId="950" xr:uid="{61EC853E-5224-4830-9DE0-E1349B0AAB07}"/>
    <cellStyle name="Currency 3 2 4 2 2 4 2" xfId="2358" xr:uid="{A002F7EA-061C-42C3-BC23-444A22171870}"/>
    <cellStyle name="Currency 3 2 4 2 2 5" xfId="1654" xr:uid="{70E92375-17D1-4A84-91DC-F21E79FE7994}"/>
    <cellStyle name="Currency 3 2 4 2 3" xfId="334" xr:uid="{8870ACC0-4A54-485E-90CB-086113504153}"/>
    <cellStyle name="Currency 3 2 4 2 3 2" xfId="686" xr:uid="{014FEAFB-978F-4DF4-A370-6683CCFDCD35}"/>
    <cellStyle name="Currency 3 2 4 2 3 2 2" xfId="1390" xr:uid="{81AD3A3C-85AA-49FD-8C18-FBAB21A23470}"/>
    <cellStyle name="Currency 3 2 4 2 3 2 2 2" xfId="2798" xr:uid="{B8AD744B-4BE8-458C-8F32-4B4F290C75C1}"/>
    <cellStyle name="Currency 3 2 4 2 3 2 3" xfId="2094" xr:uid="{DE7A9602-C26E-4AC3-A6D5-3747EB42DED0}"/>
    <cellStyle name="Currency 3 2 4 2 3 3" xfId="1038" xr:uid="{DD4701C2-F3BB-4734-A7AE-1FF9581184C1}"/>
    <cellStyle name="Currency 3 2 4 2 3 3 2" xfId="2446" xr:uid="{F9DAB2D3-95B9-41F3-8320-2C53391A59E7}"/>
    <cellStyle name="Currency 3 2 4 2 3 4" xfId="1742" xr:uid="{771C38CE-C2F8-4614-A07D-4C570AB49390}"/>
    <cellStyle name="Currency 3 2 4 2 4" xfId="510" xr:uid="{25AC711B-9C2B-42DC-A021-24084E8B6BCD}"/>
    <cellStyle name="Currency 3 2 4 2 4 2" xfId="1214" xr:uid="{CD12F4E8-F776-4CA5-B620-B59F04736AA1}"/>
    <cellStyle name="Currency 3 2 4 2 4 2 2" xfId="2622" xr:uid="{8DC17B27-6292-4D85-AD40-2C4A172C3E0D}"/>
    <cellStyle name="Currency 3 2 4 2 4 3" xfId="1918" xr:uid="{16DB3A9A-CFBA-4CC0-A987-D97993D62C93}"/>
    <cellStyle name="Currency 3 2 4 2 5" xfId="862" xr:uid="{AA2C0620-FAE3-4B90-81BC-75C9A7D105DD}"/>
    <cellStyle name="Currency 3 2 4 2 5 2" xfId="2270" xr:uid="{65BE235D-C298-48AC-8C26-A0DC898B7119}"/>
    <cellStyle name="Currency 3 2 4 2 6" xfId="1566" xr:uid="{46D1125F-2CE8-4375-A1D0-4A4F1D49E902}"/>
    <cellStyle name="Currency 3 2 4 3" xfId="202" xr:uid="{904D7C5B-4ADD-4680-9C15-FBE3432E76DC}"/>
    <cellStyle name="Currency 3 2 4 3 2" xfId="378" xr:uid="{E1F149F5-35AF-4EA1-9D56-F65CCB596EB2}"/>
    <cellStyle name="Currency 3 2 4 3 2 2" xfId="730" xr:uid="{AEF44964-BFE1-438A-89DC-4057C8EDAAC6}"/>
    <cellStyle name="Currency 3 2 4 3 2 2 2" xfId="1434" xr:uid="{ACE37759-6042-48C7-BA83-F7A1EC96CA17}"/>
    <cellStyle name="Currency 3 2 4 3 2 2 2 2" xfId="2842" xr:uid="{C269F4B6-183D-4388-846E-2651C524C775}"/>
    <cellStyle name="Currency 3 2 4 3 2 2 3" xfId="2138" xr:uid="{68E85FCE-1D50-4287-974F-8DFDD7C863C6}"/>
    <cellStyle name="Currency 3 2 4 3 2 3" xfId="1082" xr:uid="{20B80422-455C-4EB6-ABE8-92C9AB77EC0C}"/>
    <cellStyle name="Currency 3 2 4 3 2 3 2" xfId="2490" xr:uid="{F66D4132-FC75-41B7-99C9-A4A2D669E52A}"/>
    <cellStyle name="Currency 3 2 4 3 2 4" xfId="1786" xr:uid="{22C358B5-F822-432B-B3D7-D406F7CB78EE}"/>
    <cellStyle name="Currency 3 2 4 3 3" xfId="554" xr:uid="{89576947-D64A-4CA0-A0B9-3DC6219F82BD}"/>
    <cellStyle name="Currency 3 2 4 3 3 2" xfId="1258" xr:uid="{DC41FD4D-5914-4EA7-AC95-84607E0D933C}"/>
    <cellStyle name="Currency 3 2 4 3 3 2 2" xfId="2666" xr:uid="{00C96979-E2DE-4307-90FD-E66608C2432C}"/>
    <cellStyle name="Currency 3 2 4 3 3 3" xfId="1962" xr:uid="{8A7EAB81-ED43-4DF8-9889-FA557D89993A}"/>
    <cellStyle name="Currency 3 2 4 3 4" xfId="906" xr:uid="{0353231E-2010-41A8-B455-2D64A5210D56}"/>
    <cellStyle name="Currency 3 2 4 3 4 2" xfId="2314" xr:uid="{DF0ADBBE-A319-4172-B935-D65DBD87AA53}"/>
    <cellStyle name="Currency 3 2 4 3 5" xfId="1610" xr:uid="{E6C267EB-0226-45BF-9CE6-318FBD1ECA17}"/>
    <cellStyle name="Currency 3 2 4 4" xfId="290" xr:uid="{DA1364A9-BF51-4F65-A1B5-DC582986B302}"/>
    <cellStyle name="Currency 3 2 4 4 2" xfId="642" xr:uid="{75F0C3FA-79BB-44C1-AC5C-F948E12298F9}"/>
    <cellStyle name="Currency 3 2 4 4 2 2" xfId="1346" xr:uid="{31E85F12-C3FB-4F76-B022-3F4EE372E106}"/>
    <cellStyle name="Currency 3 2 4 4 2 2 2" xfId="2754" xr:uid="{218DA19E-259D-4C4B-8F81-210A289456DA}"/>
    <cellStyle name="Currency 3 2 4 4 2 3" xfId="2050" xr:uid="{8F0A89B5-BF76-4624-8AF3-CFAACA9D1A2F}"/>
    <cellStyle name="Currency 3 2 4 4 3" xfId="994" xr:uid="{1D5F5368-79A3-4469-B3A5-FCB3D8CAA961}"/>
    <cellStyle name="Currency 3 2 4 4 3 2" xfId="2402" xr:uid="{CC4C247A-979A-40C1-95DB-4AFD6A582771}"/>
    <cellStyle name="Currency 3 2 4 4 4" xfId="1698" xr:uid="{1B580ADE-FF84-4640-AD98-D499AB331207}"/>
    <cellStyle name="Currency 3 2 4 5" xfId="466" xr:uid="{5C69C473-05B4-4E95-BD5B-EB2680032CDB}"/>
    <cellStyle name="Currency 3 2 4 5 2" xfId="1170" xr:uid="{2A4B3BCA-DFA2-4CA5-BFD4-B11533AF0532}"/>
    <cellStyle name="Currency 3 2 4 5 2 2" xfId="2578" xr:uid="{E8F22DD5-95F2-4841-BF78-A2D2D10537BD}"/>
    <cellStyle name="Currency 3 2 4 5 3" xfId="1874" xr:uid="{D4E155D9-5D75-42AB-B017-C84CC0D88B14}"/>
    <cellStyle name="Currency 3 2 4 6" xfId="818" xr:uid="{EF3AC5B3-73DB-4E98-8EA9-4FCDBD126EAA}"/>
    <cellStyle name="Currency 3 2 4 6 2" xfId="2226" xr:uid="{0B15E826-493A-4B03-B463-E56D10EA9A4A}"/>
    <cellStyle name="Currency 3 2 4 7" xfId="1522" xr:uid="{7A1E62DA-9B74-4F20-B87E-1BD522324429}"/>
    <cellStyle name="Currency 3 3" xfId="66" xr:uid="{2F89E27A-5063-4EEF-9CF6-F179E24A50D2}"/>
    <cellStyle name="Currency 3 3 2" xfId="94" xr:uid="{6E399CD4-1B2B-4A0A-AA90-85E0B74E2437}"/>
    <cellStyle name="Currency 3 3 2 2" xfId="127" xr:uid="{34B12606-76C5-4BE0-B08A-B97DFC0830F1}"/>
    <cellStyle name="Currency 3 3 2 2 2" xfId="173" xr:uid="{DD3FF547-FDE7-4546-945C-70FE57A6CD2F}"/>
    <cellStyle name="Currency 3 3 2 2 2 2" xfId="261" xr:uid="{3C718E88-E482-496C-9A27-D04BA45BA742}"/>
    <cellStyle name="Currency 3 3 2 2 2 2 2" xfId="437" xr:uid="{04B797E2-7EB6-4861-85D0-769A674613CC}"/>
    <cellStyle name="Currency 3 3 2 2 2 2 2 2" xfId="789" xr:uid="{B8B7CD1A-293E-4F29-AF08-71495095F56A}"/>
    <cellStyle name="Currency 3 3 2 2 2 2 2 2 2" xfId="1493" xr:uid="{36580BEC-D7F8-4D46-A152-2315C8A2B668}"/>
    <cellStyle name="Currency 3 3 2 2 2 2 2 2 2 2" xfId="2901" xr:uid="{06F3D559-22E3-4B7C-BAD2-2929794EA76B}"/>
    <cellStyle name="Currency 3 3 2 2 2 2 2 2 3" xfId="2197" xr:uid="{0A2A9069-A8FB-4299-918C-27816E4BD785}"/>
    <cellStyle name="Currency 3 3 2 2 2 2 2 3" xfId="1141" xr:uid="{C50C81F4-16ED-47D0-A385-48F9E60B6DA2}"/>
    <cellStyle name="Currency 3 3 2 2 2 2 2 3 2" xfId="2549" xr:uid="{B21FA53B-A557-4C98-A4B6-0E73D66CABC8}"/>
    <cellStyle name="Currency 3 3 2 2 2 2 2 4" xfId="1845" xr:uid="{BFAD917F-D53F-4875-8C67-CCE2FA0FBF7D}"/>
    <cellStyle name="Currency 3 3 2 2 2 2 3" xfId="613" xr:uid="{DE58C4DC-6428-450D-A03B-004289317F27}"/>
    <cellStyle name="Currency 3 3 2 2 2 2 3 2" xfId="1317" xr:uid="{D2706BE5-DFF2-43BE-9795-A4AD59A7DBEE}"/>
    <cellStyle name="Currency 3 3 2 2 2 2 3 2 2" xfId="2725" xr:uid="{A6086585-54AC-4699-AB2F-3287A5640D46}"/>
    <cellStyle name="Currency 3 3 2 2 2 2 3 3" xfId="2021" xr:uid="{7BA36260-8938-4DFA-A840-5B2B882CA193}"/>
    <cellStyle name="Currency 3 3 2 2 2 2 4" xfId="965" xr:uid="{2015C44E-B493-4CE3-823F-0C1AE22A3228}"/>
    <cellStyle name="Currency 3 3 2 2 2 2 4 2" xfId="2373" xr:uid="{2DEFF55E-3737-40EA-9818-119ACA27B50D}"/>
    <cellStyle name="Currency 3 3 2 2 2 2 5" xfId="1669" xr:uid="{F5306647-2F5E-4F38-8D7E-CC093A863EE4}"/>
    <cellStyle name="Currency 3 3 2 2 2 3" xfId="349" xr:uid="{9873FEAA-7446-40C8-97F0-A724D5FE0947}"/>
    <cellStyle name="Currency 3 3 2 2 2 3 2" xfId="701" xr:uid="{41EC47D4-880C-478F-B041-F6E6006E5035}"/>
    <cellStyle name="Currency 3 3 2 2 2 3 2 2" xfId="1405" xr:uid="{FB8DF045-EDE7-4BFD-9448-12AA9B807639}"/>
    <cellStyle name="Currency 3 3 2 2 2 3 2 2 2" xfId="2813" xr:uid="{75429409-4AFB-4AE6-ADBA-B1FA0743EA0C}"/>
    <cellStyle name="Currency 3 3 2 2 2 3 2 3" xfId="2109" xr:uid="{F3689564-F2DF-4C48-BEB4-5052F9BC67DB}"/>
    <cellStyle name="Currency 3 3 2 2 2 3 3" xfId="1053" xr:uid="{AF1AB604-F176-4972-8E5F-E946BD7C81CF}"/>
    <cellStyle name="Currency 3 3 2 2 2 3 3 2" xfId="2461" xr:uid="{CA4F36E5-1B78-4E34-BC20-2A8B531AE3CF}"/>
    <cellStyle name="Currency 3 3 2 2 2 3 4" xfId="1757" xr:uid="{36BC2CB4-9BC3-45D1-B09C-9B30A367614C}"/>
    <cellStyle name="Currency 3 3 2 2 2 4" xfId="525" xr:uid="{F0B931C5-E842-4545-AB15-66472367F21D}"/>
    <cellStyle name="Currency 3 3 2 2 2 4 2" xfId="1229" xr:uid="{937773F7-8B89-4935-9586-CB9D45AABAA6}"/>
    <cellStyle name="Currency 3 3 2 2 2 4 2 2" xfId="2637" xr:uid="{002688A8-653C-432B-BDFA-DFE9C1C9BFAB}"/>
    <cellStyle name="Currency 3 3 2 2 2 4 3" xfId="1933" xr:uid="{8B0B94EE-8214-4C71-B182-5FD3C8727D0D}"/>
    <cellStyle name="Currency 3 3 2 2 2 5" xfId="877" xr:uid="{FF38DD63-ECCF-4696-B0C8-712F148A2042}"/>
    <cellStyle name="Currency 3 3 2 2 2 5 2" xfId="2285" xr:uid="{005367D2-5030-4640-8570-FFF9031D676E}"/>
    <cellStyle name="Currency 3 3 2 2 2 6" xfId="1581" xr:uid="{24703DD1-D45A-44A6-B952-59BFB5C4E85B}"/>
    <cellStyle name="Currency 3 3 2 2 3" xfId="217" xr:uid="{3059CE90-F6DC-4923-B037-E4BA607A576F}"/>
    <cellStyle name="Currency 3 3 2 2 3 2" xfId="393" xr:uid="{22B91F4C-018D-411E-89F3-4B36847419A9}"/>
    <cellStyle name="Currency 3 3 2 2 3 2 2" xfId="745" xr:uid="{BFA374E3-DB57-4216-81BF-90F2D14FE1D8}"/>
    <cellStyle name="Currency 3 3 2 2 3 2 2 2" xfId="1449" xr:uid="{96141D4F-8403-4227-A777-E893D4138F8F}"/>
    <cellStyle name="Currency 3 3 2 2 3 2 2 2 2" xfId="2857" xr:uid="{6231B6C3-FC31-4EAE-8AA6-E952ADD7A4E1}"/>
    <cellStyle name="Currency 3 3 2 2 3 2 2 3" xfId="2153" xr:uid="{0244C464-D272-482E-A588-FDE2C59BE3CB}"/>
    <cellStyle name="Currency 3 3 2 2 3 2 3" xfId="1097" xr:uid="{EEECEEAC-A371-47E8-B42F-39DACF40D760}"/>
    <cellStyle name="Currency 3 3 2 2 3 2 3 2" xfId="2505" xr:uid="{751481DF-43C9-4945-994B-9C04472C23D7}"/>
    <cellStyle name="Currency 3 3 2 2 3 2 4" xfId="1801" xr:uid="{B874A856-1313-4A8E-8489-B8E9D9641D8D}"/>
    <cellStyle name="Currency 3 3 2 2 3 3" xfId="569" xr:uid="{FF39EBA6-E54A-485E-88B8-0D749361C736}"/>
    <cellStyle name="Currency 3 3 2 2 3 3 2" xfId="1273" xr:uid="{3773D515-E964-4649-93BF-F377399B4C9A}"/>
    <cellStyle name="Currency 3 3 2 2 3 3 2 2" xfId="2681" xr:uid="{64AD9838-E0D7-4E53-8343-E38241DD2833}"/>
    <cellStyle name="Currency 3 3 2 2 3 3 3" xfId="1977" xr:uid="{3AA0673A-F256-43CD-AE5D-450D03997DDC}"/>
    <cellStyle name="Currency 3 3 2 2 3 4" xfId="921" xr:uid="{3404EDD5-38BB-4A3B-9028-BD78050DB195}"/>
    <cellStyle name="Currency 3 3 2 2 3 4 2" xfId="2329" xr:uid="{7F29F27B-CB8C-4DA0-A645-D57A31E2DC04}"/>
    <cellStyle name="Currency 3 3 2 2 3 5" xfId="1625" xr:uid="{FEFAA532-D92E-4A29-83FA-D115470FD44F}"/>
    <cellStyle name="Currency 3 3 2 2 4" xfId="305" xr:uid="{91D2759F-693E-42E5-A0D2-A360E1A23D00}"/>
    <cellStyle name="Currency 3 3 2 2 4 2" xfId="657" xr:uid="{8C24C59F-89C9-4C19-9548-435972F28120}"/>
    <cellStyle name="Currency 3 3 2 2 4 2 2" xfId="1361" xr:uid="{8557B876-E261-4E55-AF1B-E999330EB66E}"/>
    <cellStyle name="Currency 3 3 2 2 4 2 2 2" xfId="2769" xr:uid="{D41CFEA0-27D1-4ABD-9FAD-1F6668F71152}"/>
    <cellStyle name="Currency 3 3 2 2 4 2 3" xfId="2065" xr:uid="{9081E541-D35B-4ED8-BA9E-D57FC855A20B}"/>
    <cellStyle name="Currency 3 3 2 2 4 3" xfId="1009" xr:uid="{90F8EFFF-4AED-4CF6-8143-4FFD5603B0E1}"/>
    <cellStyle name="Currency 3 3 2 2 4 3 2" xfId="2417" xr:uid="{6A9770E9-73CF-4E4B-82E1-0799CB6B089C}"/>
    <cellStyle name="Currency 3 3 2 2 4 4" xfId="1713" xr:uid="{472F624D-3D57-47D9-9D94-8EF7A5BEFAFF}"/>
    <cellStyle name="Currency 3 3 2 2 5" xfId="481" xr:uid="{0A851CA0-FC2D-4A6B-9E30-C140F82B373A}"/>
    <cellStyle name="Currency 3 3 2 2 5 2" xfId="1185" xr:uid="{8B22656B-AE81-46FC-8B66-1F3C95E13136}"/>
    <cellStyle name="Currency 3 3 2 2 5 2 2" xfId="2593" xr:uid="{ABD2B66B-7B2D-4BEC-AC2F-59D511B0981B}"/>
    <cellStyle name="Currency 3 3 2 2 5 3" xfId="1889" xr:uid="{E0855D13-8DF4-40D2-91D1-73803F8C74EB}"/>
    <cellStyle name="Currency 3 3 2 2 6" xfId="833" xr:uid="{98CA4789-DCEC-453F-BC73-5DDD122BF57C}"/>
    <cellStyle name="Currency 3 3 2 2 6 2" xfId="2241" xr:uid="{06D7D651-5505-4689-A30F-C1AAE07832CD}"/>
    <cellStyle name="Currency 3 3 2 2 7" xfId="1537" xr:uid="{BD239F0B-CFDE-4B5E-9339-71F3EAF15763}"/>
    <cellStyle name="Currency 3 3 3" xfId="115" xr:uid="{8BF6826E-D021-4C96-90B6-853DC2223D0F}"/>
    <cellStyle name="Currency 3 3 3 2" xfId="161" xr:uid="{70C13DB5-A782-460D-AFF2-29CFA29CAE19}"/>
    <cellStyle name="Currency 3 3 3 2 2" xfId="249" xr:uid="{04DCF1ED-4FFE-499F-83CA-C1F34C7207C4}"/>
    <cellStyle name="Currency 3 3 3 2 2 2" xfId="425" xr:uid="{E365F094-FF3E-4AF8-A806-72B8FF5E065B}"/>
    <cellStyle name="Currency 3 3 3 2 2 2 2" xfId="777" xr:uid="{E8B8663B-FE03-4630-B65B-87596F0555DE}"/>
    <cellStyle name="Currency 3 3 3 2 2 2 2 2" xfId="1481" xr:uid="{C7BC99BA-B8D1-4F2A-A785-7482F84E2BF8}"/>
    <cellStyle name="Currency 3 3 3 2 2 2 2 2 2" xfId="2889" xr:uid="{301B8937-80B5-4E2D-B438-6395643DE06E}"/>
    <cellStyle name="Currency 3 3 3 2 2 2 2 3" xfId="2185" xr:uid="{63BB3E21-1411-457E-B176-CBBB6C5BEBA5}"/>
    <cellStyle name="Currency 3 3 3 2 2 2 3" xfId="1129" xr:uid="{49069085-BF9A-429F-AE50-9AAFFC8664EC}"/>
    <cellStyle name="Currency 3 3 3 2 2 2 3 2" xfId="2537" xr:uid="{35E39388-FA94-44EA-AC61-3457189BD599}"/>
    <cellStyle name="Currency 3 3 3 2 2 2 4" xfId="1833" xr:uid="{B0E64C46-9FFC-4099-B102-733BA1186BA2}"/>
    <cellStyle name="Currency 3 3 3 2 2 3" xfId="601" xr:uid="{07C60CC9-820E-4BDD-9E3F-476A73BEB3AC}"/>
    <cellStyle name="Currency 3 3 3 2 2 3 2" xfId="1305" xr:uid="{3689DAAB-7983-4CE0-BCA1-6CC94940C677}"/>
    <cellStyle name="Currency 3 3 3 2 2 3 2 2" xfId="2713" xr:uid="{E23B23A2-9E67-48D8-9751-BC955D4EB0F2}"/>
    <cellStyle name="Currency 3 3 3 2 2 3 3" xfId="2009" xr:uid="{B3A4DB3C-BA30-428C-A9FF-CDC8A93E6B7E}"/>
    <cellStyle name="Currency 3 3 3 2 2 4" xfId="953" xr:uid="{B7BFBD0D-6AB7-4E41-9190-2284BCADE3C0}"/>
    <cellStyle name="Currency 3 3 3 2 2 4 2" xfId="2361" xr:uid="{144CE612-4F60-4E0F-9441-184DDD32BD88}"/>
    <cellStyle name="Currency 3 3 3 2 2 5" xfId="1657" xr:uid="{E7A34F47-640D-4381-8FF3-13FE8A50D567}"/>
    <cellStyle name="Currency 3 3 3 2 3" xfId="337" xr:uid="{2D687270-1C34-4697-AB16-0F4599140AFC}"/>
    <cellStyle name="Currency 3 3 3 2 3 2" xfId="689" xr:uid="{32FA5A7E-DDB0-4509-884F-3C3786E5B43A}"/>
    <cellStyle name="Currency 3 3 3 2 3 2 2" xfId="1393" xr:uid="{70462648-32D4-44D3-B3C3-1212EB41DAD9}"/>
    <cellStyle name="Currency 3 3 3 2 3 2 2 2" xfId="2801" xr:uid="{A43065E5-963F-41A7-9DD0-32A594B4DAC9}"/>
    <cellStyle name="Currency 3 3 3 2 3 2 3" xfId="2097" xr:uid="{D8F8560D-4918-46CF-9A33-AFC9583E9ABC}"/>
    <cellStyle name="Currency 3 3 3 2 3 3" xfId="1041" xr:uid="{06BCB99E-FB3E-4262-9DF1-971427DF0D66}"/>
    <cellStyle name="Currency 3 3 3 2 3 3 2" xfId="2449" xr:uid="{EC88102A-9D39-4F79-B465-5BE2A20C3472}"/>
    <cellStyle name="Currency 3 3 3 2 3 4" xfId="1745" xr:uid="{2AFE4E7E-9470-4F47-9DA6-45912096C314}"/>
    <cellStyle name="Currency 3 3 3 2 4" xfId="513" xr:uid="{62E8E4E4-926F-4A6F-A103-A8B6AC0BA675}"/>
    <cellStyle name="Currency 3 3 3 2 4 2" xfId="1217" xr:uid="{741BF727-BAC1-447F-9975-E3D3439E459E}"/>
    <cellStyle name="Currency 3 3 3 2 4 2 2" xfId="2625" xr:uid="{EC6236E3-F0F7-4E57-A14F-1FAA807D1837}"/>
    <cellStyle name="Currency 3 3 3 2 4 3" xfId="1921" xr:uid="{B4D712F0-66E1-46BC-ADC7-59FA871D61B4}"/>
    <cellStyle name="Currency 3 3 3 2 5" xfId="865" xr:uid="{772F39D4-F476-4C5B-A60D-FCC27B7DD2D1}"/>
    <cellStyle name="Currency 3 3 3 2 5 2" xfId="2273" xr:uid="{C2732F7C-4FF0-4723-88AF-C80D7FF9335B}"/>
    <cellStyle name="Currency 3 3 3 2 6" xfId="1569" xr:uid="{907952F2-24AB-4A0E-A71A-9B0B7DC879BF}"/>
    <cellStyle name="Currency 3 3 3 3" xfId="205" xr:uid="{F2D4B5E4-4235-41A7-8B53-D12921469DE8}"/>
    <cellStyle name="Currency 3 3 3 3 2" xfId="381" xr:uid="{A625EE7C-206F-47DF-9C59-1EFADE93E71D}"/>
    <cellStyle name="Currency 3 3 3 3 2 2" xfId="733" xr:uid="{C06099E8-142A-4A5A-B0AC-1413645B73C0}"/>
    <cellStyle name="Currency 3 3 3 3 2 2 2" xfId="1437" xr:uid="{DF4B1468-70F4-4BEE-99AC-B0824A4ABEDA}"/>
    <cellStyle name="Currency 3 3 3 3 2 2 2 2" xfId="2845" xr:uid="{18BDE2FD-70D4-4374-9669-BD85040E5F8A}"/>
    <cellStyle name="Currency 3 3 3 3 2 2 3" xfId="2141" xr:uid="{C8A18AAF-FD51-4C4B-A454-5D52F4B31489}"/>
    <cellStyle name="Currency 3 3 3 3 2 3" xfId="1085" xr:uid="{CE824055-43DE-4509-9723-945159097EF2}"/>
    <cellStyle name="Currency 3 3 3 3 2 3 2" xfId="2493" xr:uid="{10CB6265-9679-4A2E-ADF0-7E13132EB627}"/>
    <cellStyle name="Currency 3 3 3 3 2 4" xfId="1789" xr:uid="{C5722274-4D62-4016-8D61-0AEADE79ED56}"/>
    <cellStyle name="Currency 3 3 3 3 3" xfId="557" xr:uid="{6C21772E-927D-4C8F-AB2C-8C14AB14AEAE}"/>
    <cellStyle name="Currency 3 3 3 3 3 2" xfId="1261" xr:uid="{001DDBFB-B012-4DA2-AC9D-BB467A9AB43F}"/>
    <cellStyle name="Currency 3 3 3 3 3 2 2" xfId="2669" xr:uid="{24A16072-0EDC-48FF-932F-62F30961775E}"/>
    <cellStyle name="Currency 3 3 3 3 3 3" xfId="1965" xr:uid="{6769C9A9-15AA-4D85-BA74-541DFFEBE1C8}"/>
    <cellStyle name="Currency 3 3 3 3 4" xfId="909" xr:uid="{FEAE7694-8A02-4386-9E66-6AC244133F57}"/>
    <cellStyle name="Currency 3 3 3 3 4 2" xfId="2317" xr:uid="{B8345215-8274-42F2-9D04-FD2C7E45199A}"/>
    <cellStyle name="Currency 3 3 3 3 5" xfId="1613" xr:uid="{AC7F2768-BF24-42CE-838C-79E2E6DC2716}"/>
    <cellStyle name="Currency 3 3 3 4" xfId="293" xr:uid="{F4F106CE-BB17-4D74-A2BC-5D5F3C241791}"/>
    <cellStyle name="Currency 3 3 3 4 2" xfId="645" xr:uid="{9F46F13A-4307-4679-997C-11C3E5F02E15}"/>
    <cellStyle name="Currency 3 3 3 4 2 2" xfId="1349" xr:uid="{AB2BB4C9-BFA9-4385-B583-19EE05533C61}"/>
    <cellStyle name="Currency 3 3 3 4 2 2 2" xfId="2757" xr:uid="{D46D0648-9B35-41CB-82EC-013E8D34E469}"/>
    <cellStyle name="Currency 3 3 3 4 2 3" xfId="2053" xr:uid="{196C864E-60B3-4A13-91C9-43274ED5D11C}"/>
    <cellStyle name="Currency 3 3 3 4 3" xfId="997" xr:uid="{08531F6F-7442-45BE-8FE6-6FF091903DF7}"/>
    <cellStyle name="Currency 3 3 3 4 3 2" xfId="2405" xr:uid="{5E49DD6D-41F4-4238-9F16-0319007070DE}"/>
    <cellStyle name="Currency 3 3 3 4 4" xfId="1701" xr:uid="{0D65204C-50AB-4DAC-989C-560B1C2AB79D}"/>
    <cellStyle name="Currency 3 3 3 5" xfId="469" xr:uid="{6E155E50-5340-4F9A-BC65-A12614DC44A3}"/>
    <cellStyle name="Currency 3 3 3 5 2" xfId="1173" xr:uid="{A94E8372-D093-4C42-B1B2-287EB30E1809}"/>
    <cellStyle name="Currency 3 3 3 5 2 2" xfId="2581" xr:uid="{1FAF1769-EE77-49E5-AF8E-0BC92C6F6FFC}"/>
    <cellStyle name="Currency 3 3 3 5 3" xfId="1877" xr:uid="{A3721FF4-6CAD-4016-B4EB-B2D78712881B}"/>
    <cellStyle name="Currency 3 3 3 6" xfId="821" xr:uid="{7B2F1706-2478-4932-BCE2-36644DF74FAD}"/>
    <cellStyle name="Currency 3 3 3 6 2" xfId="2229" xr:uid="{78D8FEC8-F431-440F-85E2-661142CB03F0}"/>
    <cellStyle name="Currency 3 3 3 7" xfId="1525" xr:uid="{3B74F698-474B-48FC-A08E-337051EEEBC2}"/>
    <cellStyle name="Currency 3 4" xfId="80" xr:uid="{BEFB8F99-CEE4-405E-B578-8DE8BF4C849B}"/>
    <cellStyle name="Currency 3 4 2" xfId="121" xr:uid="{C22371E0-C40C-49CD-8866-A5C2A046576B}"/>
    <cellStyle name="Currency 3 4 2 2" xfId="167" xr:uid="{4B382526-5B9C-4098-A697-2FDAE0218557}"/>
    <cellStyle name="Currency 3 4 2 2 2" xfId="255" xr:uid="{D5C4E81A-31AC-484D-B475-AC9FBD947AA7}"/>
    <cellStyle name="Currency 3 4 2 2 2 2" xfId="431" xr:uid="{ADAA1DB9-73D4-424C-AD35-45F791D4387B}"/>
    <cellStyle name="Currency 3 4 2 2 2 2 2" xfId="783" xr:uid="{26312D3D-17D1-4422-B2B7-E18DB59ACA86}"/>
    <cellStyle name="Currency 3 4 2 2 2 2 2 2" xfId="1487" xr:uid="{FC189152-0FE7-47FE-8162-82D92307FD72}"/>
    <cellStyle name="Currency 3 4 2 2 2 2 2 2 2" xfId="2895" xr:uid="{8480B718-9F1B-4532-BCDD-F14D8286AE7D}"/>
    <cellStyle name="Currency 3 4 2 2 2 2 2 3" xfId="2191" xr:uid="{DE3B2DE3-F1ED-4DC2-8546-49FED9608461}"/>
    <cellStyle name="Currency 3 4 2 2 2 2 3" xfId="1135" xr:uid="{297A8F99-3F8D-4202-AED9-9FB6737A27A4}"/>
    <cellStyle name="Currency 3 4 2 2 2 2 3 2" xfId="2543" xr:uid="{1268A3F6-5863-486A-AA91-83276C194F56}"/>
    <cellStyle name="Currency 3 4 2 2 2 2 4" xfId="1839" xr:uid="{F4806B05-C76A-4C7B-85CC-60DC850B105D}"/>
    <cellStyle name="Currency 3 4 2 2 2 3" xfId="607" xr:uid="{9AD4271E-6197-4D18-975F-A1F0CCA77B74}"/>
    <cellStyle name="Currency 3 4 2 2 2 3 2" xfId="1311" xr:uid="{858DADFA-0F37-4A25-A9B7-EFF7DBB7EAA0}"/>
    <cellStyle name="Currency 3 4 2 2 2 3 2 2" xfId="2719" xr:uid="{624A14AB-DCF7-4985-8D1E-E11E2F9B5179}"/>
    <cellStyle name="Currency 3 4 2 2 2 3 3" xfId="2015" xr:uid="{44A29121-1C3F-49DE-955B-3BDFC14706EF}"/>
    <cellStyle name="Currency 3 4 2 2 2 4" xfId="959" xr:uid="{485E440B-AF5C-450F-A2B7-C32FB2CE0B7A}"/>
    <cellStyle name="Currency 3 4 2 2 2 4 2" xfId="2367" xr:uid="{53BC44F4-CFE9-46D1-8A57-35DA7ED4E15E}"/>
    <cellStyle name="Currency 3 4 2 2 2 5" xfId="1663" xr:uid="{B2DD3233-65B3-4524-A58C-9B332E78EFFD}"/>
    <cellStyle name="Currency 3 4 2 2 3" xfId="343" xr:uid="{91F32077-52E4-4CA2-9663-B88A124C600E}"/>
    <cellStyle name="Currency 3 4 2 2 3 2" xfId="695" xr:uid="{6AAD85D2-268B-40E8-8000-B459D59498DC}"/>
    <cellStyle name="Currency 3 4 2 2 3 2 2" xfId="1399" xr:uid="{73C73EF0-28F8-4121-8C52-B78695B816D9}"/>
    <cellStyle name="Currency 3 4 2 2 3 2 2 2" xfId="2807" xr:uid="{B91F95C5-DE25-4A7E-8670-A00C1A56490F}"/>
    <cellStyle name="Currency 3 4 2 2 3 2 3" xfId="2103" xr:uid="{137F885F-C254-4E1D-ABD2-7138225EB7C3}"/>
    <cellStyle name="Currency 3 4 2 2 3 3" xfId="1047" xr:uid="{69BEF36C-05C7-4EC9-BC85-58059605D038}"/>
    <cellStyle name="Currency 3 4 2 2 3 3 2" xfId="2455" xr:uid="{C604F370-CF94-44E4-8536-C5671BAB46C6}"/>
    <cellStyle name="Currency 3 4 2 2 3 4" xfId="1751" xr:uid="{D6FF251D-4D09-4E6D-9F75-5BD694CD7BDF}"/>
    <cellStyle name="Currency 3 4 2 2 4" xfId="519" xr:uid="{A240C7A2-F9AC-4270-8A79-810F5BDD3734}"/>
    <cellStyle name="Currency 3 4 2 2 4 2" xfId="1223" xr:uid="{AD06726D-5D7E-4F8A-A894-213AFCD8B31C}"/>
    <cellStyle name="Currency 3 4 2 2 4 2 2" xfId="2631" xr:uid="{AE24A768-8D9E-442A-B59E-09D202B01BB8}"/>
    <cellStyle name="Currency 3 4 2 2 4 3" xfId="1927" xr:uid="{AB2C20A5-5D00-465C-B38F-90CF30EBEC31}"/>
    <cellStyle name="Currency 3 4 2 2 5" xfId="871" xr:uid="{1614204A-C7AB-4C41-BE11-0F96AB30331F}"/>
    <cellStyle name="Currency 3 4 2 2 5 2" xfId="2279" xr:uid="{1C1F6506-BD7F-4804-BE1B-76B54F1405A5}"/>
    <cellStyle name="Currency 3 4 2 2 6" xfId="1575" xr:uid="{670A9D81-C30D-45A5-8414-EF2A974B8FC5}"/>
    <cellStyle name="Currency 3 4 2 3" xfId="211" xr:uid="{C32EE9DA-B80B-4D1B-9D25-DFC3941503D3}"/>
    <cellStyle name="Currency 3 4 2 3 2" xfId="387" xr:uid="{19E150C6-70DB-48C8-875E-E54EB38AE112}"/>
    <cellStyle name="Currency 3 4 2 3 2 2" xfId="739" xr:uid="{E336467F-C75A-47AB-A585-7CD8E634A0FC}"/>
    <cellStyle name="Currency 3 4 2 3 2 2 2" xfId="1443" xr:uid="{26923BE8-1AF4-4C9F-9B37-5F5F612AEE95}"/>
    <cellStyle name="Currency 3 4 2 3 2 2 2 2" xfId="2851" xr:uid="{109E6AED-0AEA-4F07-AA3B-2772421E72EA}"/>
    <cellStyle name="Currency 3 4 2 3 2 2 3" xfId="2147" xr:uid="{4D4CBCB5-185D-407A-B8F9-A2BE16939194}"/>
    <cellStyle name="Currency 3 4 2 3 2 3" xfId="1091" xr:uid="{1064288E-492D-4B15-B964-F439B40AEF85}"/>
    <cellStyle name="Currency 3 4 2 3 2 3 2" xfId="2499" xr:uid="{AD03B489-EFBF-4BF3-A313-34B7D1AFF2B2}"/>
    <cellStyle name="Currency 3 4 2 3 2 4" xfId="1795" xr:uid="{C20FB0FE-2B5D-4489-8217-F2D6F07F0835}"/>
    <cellStyle name="Currency 3 4 2 3 3" xfId="563" xr:uid="{1915E807-5073-4EAA-B746-D07117232669}"/>
    <cellStyle name="Currency 3 4 2 3 3 2" xfId="1267" xr:uid="{2BB24E73-592D-42EE-A214-921F81521648}"/>
    <cellStyle name="Currency 3 4 2 3 3 2 2" xfId="2675" xr:uid="{9C681A5B-C709-429F-B8FD-9104C3ADF811}"/>
    <cellStyle name="Currency 3 4 2 3 3 3" xfId="1971" xr:uid="{1198F4B9-9529-4B27-BBDA-1A68E0C580C6}"/>
    <cellStyle name="Currency 3 4 2 3 4" xfId="915" xr:uid="{E73327E8-2118-491F-9E3B-1F014B2DC833}"/>
    <cellStyle name="Currency 3 4 2 3 4 2" xfId="2323" xr:uid="{BE1F152B-47F3-4B66-BF0F-6F343C4D8C4E}"/>
    <cellStyle name="Currency 3 4 2 3 5" xfId="1619" xr:uid="{6C62A254-2113-4D94-8FB9-8A45B9E49BDE}"/>
    <cellStyle name="Currency 3 4 2 4" xfId="299" xr:uid="{30A16927-FBAF-4118-84BA-0C9B54777EAA}"/>
    <cellStyle name="Currency 3 4 2 4 2" xfId="651" xr:uid="{63788554-4326-4BDE-8352-B91A7303966E}"/>
    <cellStyle name="Currency 3 4 2 4 2 2" xfId="1355" xr:uid="{237D5218-4EFE-42EC-9974-B188828A3770}"/>
    <cellStyle name="Currency 3 4 2 4 2 2 2" xfId="2763" xr:uid="{4AE45390-C804-45BA-A793-555F5FC899D8}"/>
    <cellStyle name="Currency 3 4 2 4 2 3" xfId="2059" xr:uid="{D5AD135A-6198-4672-84E9-0F17319556B6}"/>
    <cellStyle name="Currency 3 4 2 4 3" xfId="1003" xr:uid="{8FE6A993-1CA5-4558-8CF7-DCA0ED278A19}"/>
    <cellStyle name="Currency 3 4 2 4 3 2" xfId="2411" xr:uid="{C3840761-A5B9-402F-9AA2-7CADC61F4250}"/>
    <cellStyle name="Currency 3 4 2 4 4" xfId="1707" xr:uid="{5D048CF7-2189-424B-9E49-EDF337777810}"/>
    <cellStyle name="Currency 3 4 2 5" xfId="475" xr:uid="{F7891592-FA00-4FA0-A0DA-3819A9644A6E}"/>
    <cellStyle name="Currency 3 4 2 5 2" xfId="1179" xr:uid="{2A8374A3-4D58-4E1B-94A0-929CCA913C0C}"/>
    <cellStyle name="Currency 3 4 2 5 2 2" xfId="2587" xr:uid="{66F785E5-0982-4730-A200-321A568BB226}"/>
    <cellStyle name="Currency 3 4 2 5 3" xfId="1883" xr:uid="{A68D76B0-CA99-4248-B558-49FA7B0CE8AD}"/>
    <cellStyle name="Currency 3 4 2 6" xfId="827" xr:uid="{6B9FA2FA-9AA7-437B-B251-3D495A35F03C}"/>
    <cellStyle name="Currency 3 4 2 6 2" xfId="2235" xr:uid="{E991134C-B9C6-4A3C-B162-B972F5F5414B}"/>
    <cellStyle name="Currency 3 4 2 7" xfId="1531" xr:uid="{701C7EBC-34E5-438A-9DED-AA6F79283955}"/>
    <cellStyle name="Currency 3 5" xfId="133" xr:uid="{639DBB97-7BB8-477D-9504-90EFB041F242}"/>
    <cellStyle name="Currency 3 5 2" xfId="179" xr:uid="{76F40163-0D8A-49F2-8275-3FBB77A12DB4}"/>
    <cellStyle name="Currency 3 5 2 2" xfId="267" xr:uid="{3A7CCCD1-E3B8-4012-BF54-D5AD22F2D0B8}"/>
    <cellStyle name="Currency 3 5 2 2 2" xfId="443" xr:uid="{72E39083-5518-4C7C-9599-1A26A60B54D9}"/>
    <cellStyle name="Currency 3 5 2 2 2 2" xfId="795" xr:uid="{168FA87B-897E-4443-8B0A-950C8E636B09}"/>
    <cellStyle name="Currency 3 5 2 2 2 2 2" xfId="1499" xr:uid="{A4A2F095-0805-4774-A7DB-C28F00A4E3F6}"/>
    <cellStyle name="Currency 3 5 2 2 2 2 2 2" xfId="2907" xr:uid="{B1425317-2ED6-4AC0-814B-52593EC75BA2}"/>
    <cellStyle name="Currency 3 5 2 2 2 2 3" xfId="2203" xr:uid="{06BB4703-CE4D-402A-A3A5-44F6CFBE47C0}"/>
    <cellStyle name="Currency 3 5 2 2 2 3" xfId="1147" xr:uid="{B8791A1F-AA11-4B8B-8DD5-4CB6ADC78BBE}"/>
    <cellStyle name="Currency 3 5 2 2 2 3 2" xfId="2555" xr:uid="{3126182F-DAFE-479D-B894-D6EA2D8BB3FF}"/>
    <cellStyle name="Currency 3 5 2 2 2 4" xfId="1851" xr:uid="{D6806A4D-DAF7-46A0-847E-0BC76B39B7C6}"/>
    <cellStyle name="Currency 3 5 2 2 3" xfId="619" xr:uid="{415A6806-CB60-4511-84C5-99E3F58DB8D5}"/>
    <cellStyle name="Currency 3 5 2 2 3 2" xfId="1323" xr:uid="{B8C17BC0-D955-4B07-8654-D9C84ECFF32E}"/>
    <cellStyle name="Currency 3 5 2 2 3 2 2" xfId="2731" xr:uid="{E2BA1096-795D-4872-A9B8-3AB3DC2354B7}"/>
    <cellStyle name="Currency 3 5 2 2 3 3" xfId="2027" xr:uid="{4B29F5D9-852E-408B-B1C0-63A11B485EC4}"/>
    <cellStyle name="Currency 3 5 2 2 4" xfId="971" xr:uid="{1072B557-772A-4D07-B0E2-C9C010210EAD}"/>
    <cellStyle name="Currency 3 5 2 2 4 2" xfId="2379" xr:uid="{483CD339-03C9-463A-B5CC-7D30A68255F9}"/>
    <cellStyle name="Currency 3 5 2 2 5" xfId="1675" xr:uid="{766C802F-8575-46C9-9AE6-4C8A04E7C0FD}"/>
    <cellStyle name="Currency 3 5 2 3" xfId="355" xr:uid="{4C739782-6B8B-4917-8200-B47C272BF7FE}"/>
    <cellStyle name="Currency 3 5 2 3 2" xfId="707" xr:uid="{DEC19590-EF09-4E29-9DBA-3310562B5921}"/>
    <cellStyle name="Currency 3 5 2 3 2 2" xfId="1411" xr:uid="{4BE87EA8-C2BC-446B-973E-2C320F58C6E1}"/>
    <cellStyle name="Currency 3 5 2 3 2 2 2" xfId="2819" xr:uid="{18397E7B-A866-468C-AFAE-560F1DDB926A}"/>
    <cellStyle name="Currency 3 5 2 3 2 3" xfId="2115" xr:uid="{643C0DB6-9242-4D5C-A2F8-E051A616FA05}"/>
    <cellStyle name="Currency 3 5 2 3 3" xfId="1059" xr:uid="{72FC6982-5566-405D-8906-FC0FBD78588D}"/>
    <cellStyle name="Currency 3 5 2 3 3 2" xfId="2467" xr:uid="{01578BC9-8CC5-41ED-92C9-0D08CBE89D03}"/>
    <cellStyle name="Currency 3 5 2 3 4" xfId="1763" xr:uid="{AB69EE45-A12D-47EB-A5FE-3495CE90CEE8}"/>
    <cellStyle name="Currency 3 5 2 4" xfId="531" xr:uid="{46EAB850-2A59-4283-98ED-B15EA27AA35D}"/>
    <cellStyle name="Currency 3 5 2 4 2" xfId="1235" xr:uid="{569C1F49-EC22-464C-98E5-6A7F5CE64ED3}"/>
    <cellStyle name="Currency 3 5 2 4 2 2" xfId="2643" xr:uid="{3EAB7306-9500-4B7B-9D43-9B027DAD0296}"/>
    <cellStyle name="Currency 3 5 2 4 3" xfId="1939" xr:uid="{55DA3D67-16B8-415E-BAA3-2BB9B1FCC256}"/>
    <cellStyle name="Currency 3 5 2 5" xfId="883" xr:uid="{4BA20C47-C7FD-43DA-91DB-02270B9C8A6F}"/>
    <cellStyle name="Currency 3 5 2 5 2" xfId="2291" xr:uid="{90002CCB-E7C3-465E-8E35-2F844AEACF5B}"/>
    <cellStyle name="Currency 3 5 2 6" xfId="1587" xr:uid="{BB7847C3-91E3-4347-83B4-A0309677E693}"/>
    <cellStyle name="Currency 3 5 3" xfId="223" xr:uid="{507A935A-C3DE-423F-8D8A-3018B15B5712}"/>
    <cellStyle name="Currency 3 5 3 2" xfId="399" xr:uid="{707C4794-93E5-4486-9D96-0445CDE139E3}"/>
    <cellStyle name="Currency 3 5 3 2 2" xfId="751" xr:uid="{C21905EF-4601-43FD-87B7-1E80D576828B}"/>
    <cellStyle name="Currency 3 5 3 2 2 2" xfId="1455" xr:uid="{8D10D831-E809-4C55-BA28-CFED4FE03A3C}"/>
    <cellStyle name="Currency 3 5 3 2 2 2 2" xfId="2863" xr:uid="{9234A2C2-EDEC-4AF7-AB80-616C4360819A}"/>
    <cellStyle name="Currency 3 5 3 2 2 3" xfId="2159" xr:uid="{DAE7C226-E14B-4AF4-98C1-2323F37ED665}"/>
    <cellStyle name="Currency 3 5 3 2 3" xfId="1103" xr:uid="{674EF29F-C9BF-42B1-9866-EBBCCD17A2BF}"/>
    <cellStyle name="Currency 3 5 3 2 3 2" xfId="2511" xr:uid="{9D40C4F2-0D7B-4F40-8FE0-55B5E684DE8D}"/>
    <cellStyle name="Currency 3 5 3 2 4" xfId="1807" xr:uid="{98BD5E2B-983A-4D5C-B5DB-AC653D2BEF71}"/>
    <cellStyle name="Currency 3 5 3 3" xfId="575" xr:uid="{8AC2499F-7F1E-4138-B859-09A98BE777AC}"/>
    <cellStyle name="Currency 3 5 3 3 2" xfId="1279" xr:uid="{DE4D1023-59A3-4D36-B56E-75B0FA74F05F}"/>
    <cellStyle name="Currency 3 5 3 3 2 2" xfId="2687" xr:uid="{DAB6605E-41A9-4747-9867-89B3BE58F9B4}"/>
    <cellStyle name="Currency 3 5 3 3 3" xfId="1983" xr:uid="{3783A122-C04B-48E6-9992-FDF61A9F7FE7}"/>
    <cellStyle name="Currency 3 5 3 4" xfId="927" xr:uid="{46933228-CCA0-4D5A-B3C9-BF71C981BA03}"/>
    <cellStyle name="Currency 3 5 3 4 2" xfId="2335" xr:uid="{80C60E68-0278-4D96-A089-CA425C087A02}"/>
    <cellStyle name="Currency 3 5 3 5" xfId="1631" xr:uid="{9353F04E-C88F-4503-A529-C64F1F7AFC43}"/>
    <cellStyle name="Currency 3 5 4" xfId="311" xr:uid="{E5C89C37-3A33-4C3C-AEED-B29E97DFD940}"/>
    <cellStyle name="Currency 3 5 4 2" xfId="663" xr:uid="{3C6C9427-53A4-43C9-9C04-6C71F330DA1F}"/>
    <cellStyle name="Currency 3 5 4 2 2" xfId="1367" xr:uid="{1523C263-06B3-4586-82A4-2042E8430980}"/>
    <cellStyle name="Currency 3 5 4 2 2 2" xfId="2775" xr:uid="{B5FC3DC5-4D00-44E8-A6ED-CBEC09EC09DF}"/>
    <cellStyle name="Currency 3 5 4 2 3" xfId="2071" xr:uid="{1D244E2A-DBAA-48CC-8D0A-EF38893329B2}"/>
    <cellStyle name="Currency 3 5 4 3" xfId="1015" xr:uid="{9B1C5E24-D704-4472-AF4E-B5B6BF886113}"/>
    <cellStyle name="Currency 3 5 4 3 2" xfId="2423" xr:uid="{70F41D2A-90A9-4DE3-87C2-19038BA07EA1}"/>
    <cellStyle name="Currency 3 5 4 4" xfId="1719" xr:uid="{F1FA818A-F7CE-42AC-AF24-01E5A1FADCDE}"/>
    <cellStyle name="Currency 3 5 5" xfId="487" xr:uid="{FE72A069-426D-45F8-840A-DF5366D3821F}"/>
    <cellStyle name="Currency 3 5 5 2" xfId="1191" xr:uid="{1975D66D-9A5D-400E-A108-9E4B350703F3}"/>
    <cellStyle name="Currency 3 5 5 2 2" xfId="2599" xr:uid="{3E7F3059-F327-4B10-9D7D-3B301B67FE39}"/>
    <cellStyle name="Currency 3 5 5 3" xfId="1895" xr:uid="{8C466357-879C-45FC-AC1D-C89F9980085E}"/>
    <cellStyle name="Currency 3 5 6" xfId="839" xr:uid="{F5BBBD21-DB9D-4476-9748-323D79FA0E03}"/>
    <cellStyle name="Currency 3 5 6 2" xfId="2247" xr:uid="{F7A0B197-4FCC-4A55-B32A-14AA31F23B5D}"/>
    <cellStyle name="Currency 3 5 7" xfId="1543" xr:uid="{C444043B-EDDD-47E4-85E5-0EE2E086286E}"/>
    <cellStyle name="Currency 3 6" xfId="109" xr:uid="{C87C0FA2-B903-4C62-9A7B-75420A61B251}"/>
    <cellStyle name="Currency 3 6 2" xfId="155" xr:uid="{A64872D0-6F36-4694-8FBF-1F1B7E699F44}"/>
    <cellStyle name="Currency 3 6 2 2" xfId="243" xr:uid="{6DCFD9E8-44E4-4596-81EB-C9AE652BEC0A}"/>
    <cellStyle name="Currency 3 6 2 2 2" xfId="419" xr:uid="{547F2531-2C23-4E9D-BA92-DB7F71C78944}"/>
    <cellStyle name="Currency 3 6 2 2 2 2" xfId="771" xr:uid="{F02DDFDF-0ADD-4824-BE59-67124D1E7CBA}"/>
    <cellStyle name="Currency 3 6 2 2 2 2 2" xfId="1475" xr:uid="{17135275-069C-4BEC-847D-0166830E5289}"/>
    <cellStyle name="Currency 3 6 2 2 2 2 2 2" xfId="2883" xr:uid="{8C159392-39FF-464F-BFCF-15CD7FD49CCE}"/>
    <cellStyle name="Currency 3 6 2 2 2 2 3" xfId="2179" xr:uid="{DAC5FC76-0B97-40F7-85D0-A14159E073ED}"/>
    <cellStyle name="Currency 3 6 2 2 2 3" xfId="1123" xr:uid="{FF091C18-B3EE-47CC-96CB-9F42759F8DEC}"/>
    <cellStyle name="Currency 3 6 2 2 2 3 2" xfId="2531" xr:uid="{90C2D22F-C918-4335-8AE8-979B8E5B830F}"/>
    <cellStyle name="Currency 3 6 2 2 2 4" xfId="1827" xr:uid="{F2368115-CC0D-4D4A-9ADF-542BB11E9FC3}"/>
    <cellStyle name="Currency 3 6 2 2 3" xfId="595" xr:uid="{9E03F760-75DD-4C47-854E-E6449078F675}"/>
    <cellStyle name="Currency 3 6 2 2 3 2" xfId="1299" xr:uid="{B5F06AEC-0DBC-43F8-A9DB-E9E07E0D2E28}"/>
    <cellStyle name="Currency 3 6 2 2 3 2 2" xfId="2707" xr:uid="{CC1C4DD5-1F30-4119-A002-A0797E86FF1B}"/>
    <cellStyle name="Currency 3 6 2 2 3 3" xfId="2003" xr:uid="{981F64FA-07B9-4A75-A71B-295B7CC402FE}"/>
    <cellStyle name="Currency 3 6 2 2 4" xfId="947" xr:uid="{2B54CF67-C771-40AD-AEF9-07CA7B4D382C}"/>
    <cellStyle name="Currency 3 6 2 2 4 2" xfId="2355" xr:uid="{4F5D6EE0-3BF2-4700-91FC-2FD4E3ED3468}"/>
    <cellStyle name="Currency 3 6 2 2 5" xfId="1651" xr:uid="{1CA71260-7BC5-4582-8EA8-5D630D1A762B}"/>
    <cellStyle name="Currency 3 6 2 3" xfId="331" xr:uid="{33E8EDC3-92E6-40EC-927E-0C90991EC087}"/>
    <cellStyle name="Currency 3 6 2 3 2" xfId="683" xr:uid="{83EEF5BF-2907-457A-A562-DAA0EF093186}"/>
    <cellStyle name="Currency 3 6 2 3 2 2" xfId="1387" xr:uid="{8330D059-18EE-430C-AFFB-83A71F0A8751}"/>
    <cellStyle name="Currency 3 6 2 3 2 2 2" xfId="2795" xr:uid="{E920F17E-03D5-4F32-85D9-542D9EA30CD0}"/>
    <cellStyle name="Currency 3 6 2 3 2 3" xfId="2091" xr:uid="{48AD9C92-B72E-4121-B446-070820CCA99D}"/>
    <cellStyle name="Currency 3 6 2 3 3" xfId="1035" xr:uid="{679C6DD3-F7D2-4DFD-B7AB-81D9B994F3BF}"/>
    <cellStyle name="Currency 3 6 2 3 3 2" xfId="2443" xr:uid="{F5D2EA87-F2C8-483E-AF60-083298A43D3B}"/>
    <cellStyle name="Currency 3 6 2 3 4" xfId="1739" xr:uid="{9C7FBF72-C616-4593-BF2E-6AA8B32E5323}"/>
    <cellStyle name="Currency 3 6 2 4" xfId="507" xr:uid="{0FEB57EC-6952-4813-8F2D-342354FC5171}"/>
    <cellStyle name="Currency 3 6 2 4 2" xfId="1211" xr:uid="{18ECA2BD-6085-41FE-80CB-CABF9B5642FB}"/>
    <cellStyle name="Currency 3 6 2 4 2 2" xfId="2619" xr:uid="{6AFD3AF7-DD72-4F61-BF4D-675246B0F20F}"/>
    <cellStyle name="Currency 3 6 2 4 3" xfId="1915" xr:uid="{E2EA04A7-0B32-43AE-968D-A2F8518206C6}"/>
    <cellStyle name="Currency 3 6 2 5" xfId="859" xr:uid="{1A8CC38F-3EBE-43B7-AEC1-4C96DB38AA74}"/>
    <cellStyle name="Currency 3 6 2 5 2" xfId="2267" xr:uid="{BA525263-2C19-4B56-BABC-A15B8E1985C8}"/>
    <cellStyle name="Currency 3 6 2 6" xfId="1563" xr:uid="{AFCF1ACB-FE75-4CD1-AC12-5B2BC8B51523}"/>
    <cellStyle name="Currency 3 6 3" xfId="199" xr:uid="{B368123F-56D3-4C82-AA39-0758BC085C47}"/>
    <cellStyle name="Currency 3 6 3 2" xfId="375" xr:uid="{5A5752E1-4F7C-4C60-BDB9-AAB4A7FBB5F6}"/>
    <cellStyle name="Currency 3 6 3 2 2" xfId="727" xr:uid="{44A36EEF-49AC-456E-8160-540122B5B4B7}"/>
    <cellStyle name="Currency 3 6 3 2 2 2" xfId="1431" xr:uid="{61CB22F4-4B79-4F1E-8D9E-C9189095876C}"/>
    <cellStyle name="Currency 3 6 3 2 2 2 2" xfId="2839" xr:uid="{43C4E6A6-89E3-453E-8AC9-AAB71871C374}"/>
    <cellStyle name="Currency 3 6 3 2 2 3" xfId="2135" xr:uid="{7BC28019-0208-4606-85E2-8B7275A9C475}"/>
    <cellStyle name="Currency 3 6 3 2 3" xfId="1079" xr:uid="{40649D1E-989E-45EC-91F3-D68435C28AF3}"/>
    <cellStyle name="Currency 3 6 3 2 3 2" xfId="2487" xr:uid="{57843F2C-72A0-4879-BC5A-770C229B8989}"/>
    <cellStyle name="Currency 3 6 3 2 4" xfId="1783" xr:uid="{9D1CE3F9-6399-43E8-BA2A-0DC38E1EAA5F}"/>
    <cellStyle name="Currency 3 6 3 3" xfId="551" xr:uid="{A77DA369-9033-4AE3-85D3-601DC3B54875}"/>
    <cellStyle name="Currency 3 6 3 3 2" xfId="1255" xr:uid="{82A0D591-6853-4617-A4A9-4DA1F742E2C0}"/>
    <cellStyle name="Currency 3 6 3 3 2 2" xfId="2663" xr:uid="{A2DD3149-E1C5-4420-BB58-58D3E19BFD9B}"/>
    <cellStyle name="Currency 3 6 3 3 3" xfId="1959" xr:uid="{F161B233-559A-4A6B-9449-79F3BD37908F}"/>
    <cellStyle name="Currency 3 6 3 4" xfId="903" xr:uid="{517D889D-2A8A-490E-8807-C86BB01BEBC5}"/>
    <cellStyle name="Currency 3 6 3 4 2" xfId="2311" xr:uid="{74B242E6-45C9-49A8-9F70-6E73D17FF8CF}"/>
    <cellStyle name="Currency 3 6 3 5" xfId="1607" xr:uid="{CA93A869-E154-43E9-B702-C74A1BDDBD6A}"/>
    <cellStyle name="Currency 3 6 4" xfId="287" xr:uid="{0E789B88-6276-4E99-951E-BB839577982C}"/>
    <cellStyle name="Currency 3 6 4 2" xfId="639" xr:uid="{4F2E0526-386C-4170-BF50-8293C5C2C84B}"/>
    <cellStyle name="Currency 3 6 4 2 2" xfId="1343" xr:uid="{82FE7968-A48E-4482-B746-95F914EB9D90}"/>
    <cellStyle name="Currency 3 6 4 2 2 2" xfId="2751" xr:uid="{99EFC2BE-296B-4B5C-89ED-327439BFB61E}"/>
    <cellStyle name="Currency 3 6 4 2 3" xfId="2047" xr:uid="{B44617E3-BE4C-42FD-9201-7411643DA157}"/>
    <cellStyle name="Currency 3 6 4 3" xfId="991" xr:uid="{865D0DFD-0A05-4DE6-8D1D-B235FB3DABC3}"/>
    <cellStyle name="Currency 3 6 4 3 2" xfId="2399" xr:uid="{27EB418A-3FF4-46A0-8A54-67AA5AD9AAF9}"/>
    <cellStyle name="Currency 3 6 4 4" xfId="1695" xr:uid="{8775BCA2-8A81-46CB-AA9D-E6EAA7C0AAF4}"/>
    <cellStyle name="Currency 3 6 5" xfId="463" xr:uid="{1AEF4217-DB77-446E-94D4-A09DAD008A64}"/>
    <cellStyle name="Currency 3 6 5 2" xfId="1167" xr:uid="{A869406F-9112-44F1-87EC-A4CF25DF0E01}"/>
    <cellStyle name="Currency 3 6 5 2 2" xfId="2575" xr:uid="{4B99C819-D30D-42DF-867B-29376B046FAA}"/>
    <cellStyle name="Currency 3 6 5 3" xfId="1871" xr:uid="{6647793A-7E56-4342-9197-404085F3AEF3}"/>
    <cellStyle name="Currency 3 6 6" xfId="815" xr:uid="{B12B80E6-7B72-4A1E-929C-896A12F02F29}"/>
    <cellStyle name="Currency 3 6 6 2" xfId="2223" xr:uid="{B113DDD8-2C7E-424F-99C1-730227D92FBF}"/>
    <cellStyle name="Currency 3 6 7" xfId="1519" xr:uid="{31607711-BF7F-4BB9-95D1-66234E541B13}"/>
    <cellStyle name="Explanatory Text" xfId="20" builtinId="53" customBuiltin="1"/>
    <cellStyle name="Good" xfId="10" builtinId="26" customBuiltin="1"/>
    <cellStyle name="Heading 1" xfId="6" builtinId="16" customBuiltin="1"/>
    <cellStyle name="Heading 2" xfId="7" builtinId="17" customBuiltin="1"/>
    <cellStyle name="Heading 3" xfId="8" builtinId="18" customBuiltin="1"/>
    <cellStyle name="Heading 4" xfId="9" builtinId="19" customBuiltin="1"/>
    <cellStyle name="Hyperlink" xfId="2" builtinId="8"/>
    <cellStyle name="Input" xfId="13" builtinId="20" customBuiltin="1"/>
    <cellStyle name="Input 2" xfId="55" xr:uid="{7D395C2F-7E56-46FE-8D02-E1910C4E267F}"/>
    <cellStyle name="Linked Cell" xfId="16" builtinId="24" customBuiltin="1"/>
    <cellStyle name="Neutral" xfId="12" builtinId="28" customBuiltin="1"/>
    <cellStyle name="Normal" xfId="0" builtinId="0"/>
    <cellStyle name="Normal 2" xfId="1" xr:uid="{4FDFF5F1-687B-4142-BF2B-7842E5AAE821}"/>
    <cellStyle name="Normal 2 2" xfId="49" xr:uid="{F62C641C-035C-4ED4-B122-B14726546F33}"/>
    <cellStyle name="Normal 2 3" xfId="50" xr:uid="{7BB5B3C9-BE40-403C-A496-DE9A1B8259CB}"/>
    <cellStyle name="Normal 3" xfId="51" xr:uid="{956CE54C-1CB4-45F8-87FD-FE1E94EC7945}"/>
    <cellStyle name="Normal 3 2" xfId="52" xr:uid="{E400D0EE-5800-495F-A7C5-6EE304BE7E6D}"/>
    <cellStyle name="Normal 3 2 2" xfId="61" xr:uid="{5C317815-CCB1-4B96-A57E-5FDE7B1F4F52}"/>
    <cellStyle name="Normal 3 2 2 2" xfId="75" xr:uid="{527BD609-77DF-45EE-BC65-EE5822335D61}"/>
    <cellStyle name="Normal 3 2 2 2 2" xfId="103" xr:uid="{72FAC652-9368-404B-BD43-C8B65070D0C7}"/>
    <cellStyle name="Normal 3 2 2 3" xfId="89" xr:uid="{CCD903A7-DCB9-4D45-A7F8-68E6D4C2C41F}"/>
    <cellStyle name="Normal 3 2 3" xfId="68" xr:uid="{5698D708-7C98-4C2B-9745-2E84965D19E2}"/>
    <cellStyle name="Normal 3 2 3 2" xfId="96" xr:uid="{2553B47B-22C6-4249-87AF-B574B7C0664C}"/>
    <cellStyle name="Normal 3 2 4" xfId="82" xr:uid="{2610CEF4-91B7-4441-81EB-2BEA257B013A}"/>
    <cellStyle name="Normal 3 2 5" xfId="105" xr:uid="{555DA39E-307C-4E26-9DA5-34E3EB3ADF50}"/>
    <cellStyle name="Normal 3 3" xfId="53" xr:uid="{0490D6B3-C1BC-41B2-A131-9166ED000C4A}"/>
    <cellStyle name="Normal 3 3 2" xfId="62" xr:uid="{3B452653-0B9C-4DC5-B59F-8E513CDD83B4}"/>
    <cellStyle name="Normal 3 3 2 2" xfId="76" xr:uid="{9520A43D-B2F1-4BB9-BC16-3C757E5305F7}"/>
    <cellStyle name="Normal 3 3 2 2 2" xfId="104" xr:uid="{8C84489F-19D6-4C31-84FD-6877B8DA4668}"/>
    <cellStyle name="Normal 3 3 2 3" xfId="90" xr:uid="{5DC4EDF1-2DFD-4A30-9014-5B7D1682249D}"/>
    <cellStyle name="Normal 3 3 3" xfId="69" xr:uid="{3EC2AF31-0CC4-48CF-B851-49CDE26A300E}"/>
    <cellStyle name="Normal 3 3 3 2" xfId="97" xr:uid="{5933FF92-D8B8-4E73-AEB8-C79BC5406E9A}"/>
    <cellStyle name="Normal 3 3 4" xfId="83" xr:uid="{0964C8D8-8284-4738-B1E9-0BC062395B52}"/>
    <cellStyle name="Normal 3 3 5" xfId="106" xr:uid="{D253D69A-D9B1-4B5D-8C54-1F10D6C17C6F}"/>
    <cellStyle name="Normal 3 4" xfId="60" xr:uid="{D49B1A89-A2E2-4627-931A-F394F724DC2C}"/>
    <cellStyle name="Normal 3 4 2" xfId="74" xr:uid="{6E38979C-4DA5-46DF-BCCD-23886399CB37}"/>
    <cellStyle name="Normal 3 4 2 2" xfId="102" xr:uid="{B95DCD96-04E8-4E46-B38D-A4B140F48271}"/>
    <cellStyle name="Normal 3 4 3" xfId="88" xr:uid="{9BDAE816-D465-4502-9CF3-3888C67FC467}"/>
    <cellStyle name="Normal 3 4 4" xfId="135" xr:uid="{3B9B5904-E83C-4436-B2D1-88B4BC58F823}"/>
    <cellStyle name="Normal 3 5" xfId="67" xr:uid="{C81C51E1-800D-44B9-9025-294148BA6033}"/>
    <cellStyle name="Normal 3 5 2" xfId="95" xr:uid="{DACD232F-67C8-48D9-9FDB-A5D791C9AD1C}"/>
    <cellStyle name="Normal 3 6" xfId="81" xr:uid="{3E0399BB-3C22-49E8-A945-38C129BF5197}"/>
    <cellStyle name="Normal 3 7" xfId="134" xr:uid="{DE35095A-8E75-4908-8B88-82F644D78B46}"/>
    <cellStyle name="Normal 4" xfId="54" xr:uid="{34F7067A-7021-49FE-A240-21150B715193}"/>
    <cellStyle name="Normal 5" xfId="56" xr:uid="{5A49F6A9-B5AD-4A6D-B402-713728E2D0BC}"/>
    <cellStyle name="Normal 5 2" xfId="70" xr:uid="{DD4D665E-2F25-4620-A26B-5D5A41FD551B}"/>
    <cellStyle name="Normal 5 2 2" xfId="98" xr:uid="{E01E86B1-E014-4E3C-9CC3-B4B09F66780B}"/>
    <cellStyle name="Normal 5 3" xfId="84" xr:uid="{AD6F27A0-D064-45FE-AFC6-2AFFBF58DC6A}"/>
    <cellStyle name="Normal 6" xfId="63" xr:uid="{A71B1376-17FA-4638-96EC-6EABE2C189A2}"/>
    <cellStyle name="Normal 6 2" xfId="91" xr:uid="{35683CF6-DD6A-42A3-A30E-874C9FEB1DB8}"/>
    <cellStyle name="Normal 7" xfId="77" xr:uid="{03172550-F314-4320-A990-79DE91AC609E}"/>
    <cellStyle name="Normal 8" xfId="3" xr:uid="{0C07C865-55FD-440F-821C-43C3678F2C72}"/>
    <cellStyle name="Normal 9" xfId="4" xr:uid="{614B15A4-DA03-47A9-8A17-12968DDC2A1D}"/>
    <cellStyle name="Note" xfId="19" builtinId="10" customBuiltin="1"/>
    <cellStyle name="Output" xfId="14" builtinId="21" customBuiltin="1"/>
    <cellStyle name="Title" xfId="5" builtinId="15" customBuiltin="1"/>
    <cellStyle name="Total" xfId="21" builtinId="25" customBuiltin="1"/>
    <cellStyle name="Warning Text" xfId="18" builtinId="11" customBuiltin="1"/>
  </cellStyles>
  <dxfs count="48">
    <dxf>
      <font>
        <color rgb="FFFF0000"/>
      </font>
    </dxf>
    <dxf>
      <font>
        <color rgb="FFFF0000"/>
      </font>
    </dxf>
    <dxf>
      <fill>
        <patternFill>
          <bgColor rgb="FFFF9999"/>
        </patternFill>
      </fill>
    </dxf>
    <dxf>
      <fill>
        <patternFill>
          <bgColor rgb="FFFFFF99"/>
        </patternFill>
      </fill>
    </dxf>
    <dxf>
      <fill>
        <patternFill>
          <bgColor theme="5" tint="0.79998168889431442"/>
        </patternFill>
      </fill>
    </dxf>
    <dxf>
      <fill>
        <patternFill>
          <bgColor theme="5" tint="0.79998168889431442"/>
        </patternFill>
      </fill>
    </dxf>
    <dxf>
      <alignment horizontal="general" vertical="center" textRotation="0" wrapText="0" indent="0" justifyLastLine="0" shrinkToFit="0" readingOrder="0"/>
    </dxf>
    <dxf>
      <alignment horizontal="general" vertical="center" textRotation="0" wrapText="0" indent="0" justifyLastLine="0" shrinkToFit="0" readingOrder="0"/>
    </dxf>
    <dxf>
      <border outline="0">
        <left style="thick">
          <color rgb="FF0000FF"/>
        </left>
        <right style="thick">
          <color rgb="FF0000FF"/>
        </right>
        <top style="thick">
          <color rgb="FF0000FF"/>
        </top>
        <bottom style="thick">
          <color rgb="FF0000FF"/>
        </bottom>
      </border>
    </dxf>
    <dxf>
      <alignment horizontal="general" vertical="center" textRotation="0" wrapText="0" indent="0" justifyLastLine="0" shrinkToFit="0" readingOrder="0"/>
    </dxf>
    <dxf>
      <alignment horizontal="general" vertical="center" textRotation="0" wrapText="0" indent="0" justifyLastLine="0" shrinkToFit="0" readingOrder="0"/>
    </dxf>
    <dxf>
      <font>
        <i val="0"/>
        <strike val="0"/>
        <outline val="0"/>
        <shadow val="0"/>
        <u val="none"/>
        <vertAlign val="baseline"/>
        <sz val="11"/>
        <color auto="1"/>
        <name val="Roboto"/>
        <scheme val="none"/>
      </font>
      <numFmt numFmtId="0" formatCode="General"/>
      <fill>
        <patternFill patternType="solid">
          <fgColor theme="0"/>
          <bgColor them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0" formatCode="General"/>
      <fill>
        <patternFill patternType="solid">
          <fgColor theme="0"/>
          <bgColor theme="2"/>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Roboto"/>
        <scheme val="none"/>
      </font>
      <fill>
        <patternFill patternType="solid">
          <fgColor theme="0"/>
          <bgColor theme="2"/>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Roboto"/>
        <scheme val="none"/>
      </font>
      <fill>
        <patternFill patternType="solid">
          <fgColor theme="0"/>
          <bgColor them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0" formatCode="General"/>
      <fill>
        <patternFill patternType="solid">
          <fgColor theme="0"/>
          <bgColor them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0" formatCode="General"/>
      <fill>
        <patternFill patternType="solid">
          <fgColor theme="0"/>
          <bgColor them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0" formatCode="General"/>
      <fill>
        <patternFill patternType="solid">
          <fgColor theme="0"/>
          <bgColor them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0" formatCode="General"/>
      <fill>
        <patternFill patternType="solid">
          <fgColor theme="0"/>
          <bgColor them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165" formatCode="&quot;$&quot;#,##0.00"/>
      <fill>
        <patternFill patternType="solid">
          <fgColor theme="0"/>
          <bgColor theme="2"/>
        </patternFill>
      </fill>
      <alignment horizontal="left" vertical="bottom" textRotation="0" wrapText="0" indent="0" justifyLastLine="0" shrinkToFit="0" readingOrder="0"/>
    </dxf>
    <dxf>
      <font>
        <i val="0"/>
        <strike val="0"/>
        <outline val="0"/>
        <shadow val="0"/>
        <u val="none"/>
        <vertAlign val="baseline"/>
        <sz val="11"/>
        <color auto="1"/>
        <name val="Roboto"/>
        <scheme val="none"/>
      </font>
      <numFmt numFmtId="165" formatCode="&quot;$&quot;#,##0.00"/>
      <fill>
        <patternFill patternType="solid">
          <fgColor indexed="64"/>
          <bgColor theme="2" tint="-9.9978637043366805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165" formatCode="&quot;$&quot;#,##0.00"/>
      <fill>
        <patternFill patternType="solid">
          <fgColor indexed="64"/>
          <bgColor theme="2" tint="-9.9978637043366805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165" formatCode="&quot;$&quot;#,##0.00"/>
      <fill>
        <patternFill patternType="solid">
          <fgColor indexed="64"/>
          <bgColor theme="2" tint="-9.9978637043366805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165" formatCode="&quot;$&quot;#,##0.00"/>
      <fill>
        <patternFill patternType="solid">
          <fgColor indexed="64"/>
          <bgColor theme="2" tint="-9.9978637043366805E-2"/>
        </patternFill>
      </fill>
      <alignment horizontal="center" vertical="bottom" textRotation="0" wrapText="0" indent="0" justifyLastLine="0" shrinkToFit="0" readingOrder="0"/>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top/>
        <bottom/>
        <vertical/>
        <horizontal/>
      </border>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top/>
        <bottom/>
        <vertical/>
        <horizontal/>
      </border>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dxf>
    <dxf>
      <font>
        <i val="0"/>
        <strike val="0"/>
        <outline val="0"/>
        <shadow val="0"/>
        <u val="none"/>
        <vertAlign val="baseline"/>
        <name val="Roboto"/>
        <scheme val="none"/>
      </font>
      <numFmt numFmtId="19" formatCode="d/mm/yyyy"/>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numFmt numFmtId="170" formatCode="#,##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top/>
        <bottom/>
        <vertical/>
        <horizontal/>
      </border>
    </dxf>
    <dxf>
      <font>
        <i val="0"/>
        <strike val="0"/>
        <outline val="0"/>
        <shadow val="0"/>
        <u val="none"/>
        <vertAlign val="baseline"/>
        <name val="Roboto"/>
        <scheme val="none"/>
      </font>
      <numFmt numFmtId="30" formatCode="@"/>
      <fill>
        <patternFill patternType="solid">
          <fgColor indexed="64"/>
          <bgColor theme="0"/>
        </patternFill>
      </fill>
      <alignment horizontal="center" vertical="bottom" textRotation="0" wrapText="0" indent="0" justifyLastLine="0" shrinkToFit="0" readingOrder="0"/>
    </dxf>
    <dxf>
      <font>
        <i val="0"/>
        <strike val="0"/>
        <outline val="0"/>
        <shadow val="0"/>
        <u val="none"/>
        <vertAlign val="baseline"/>
        <name val="Roboto"/>
        <scheme val="none"/>
      </font>
      <fill>
        <patternFill patternType="none">
          <fgColor indexed="64"/>
          <bgColor auto="1"/>
        </patternFill>
      </fill>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dxf>
    <dxf>
      <font>
        <i/>
        <strike val="0"/>
        <outline val="0"/>
        <shadow val="0"/>
        <u val="none"/>
        <vertAlign val="baseline"/>
        <name val="Roboto"/>
        <scheme val="none"/>
      </font>
      <numFmt numFmtId="0" formatCode="General"/>
      <fill>
        <patternFill patternType="solid">
          <fgColor indexed="64"/>
          <bgColor theme="0"/>
        </patternFill>
      </fill>
      <alignment horizontal="left" vertical="bottom" textRotation="0" wrapText="0" indent="0" justifyLastLine="0" shrinkToFit="0" readingOrder="0"/>
      <border diagonalUp="0" diagonalDown="0">
        <left/>
        <right style="thin">
          <color theme="2" tint="-9.9978637043366805E-2"/>
        </right>
        <top/>
        <bottom/>
        <vertical/>
        <horizontal/>
      </border>
    </dxf>
    <dxf>
      <border outline="0">
        <top style="medium">
          <color theme="1"/>
        </top>
      </border>
    </dxf>
    <dxf>
      <font>
        <i val="0"/>
        <strike val="0"/>
        <outline val="0"/>
        <shadow val="0"/>
        <u val="none"/>
        <vertAlign val="baseline"/>
        <name val="Roboto"/>
        <scheme val="none"/>
      </font>
      <numFmt numFmtId="165" formatCode="&quot;$&quot;#,##0.00"/>
      <fill>
        <patternFill patternType="lightGrid">
          <fgColor theme="0"/>
          <bgColor theme="1" tint="0.499984740745262"/>
        </patternFill>
      </fill>
    </dxf>
    <dxf>
      <border outline="0">
        <bottom style="medium">
          <color theme="1"/>
        </bottom>
      </border>
    </dxf>
    <dxf>
      <font>
        <b/>
        <i val="0"/>
        <strike val="0"/>
        <condense val="0"/>
        <extend val="0"/>
        <outline val="0"/>
        <shadow val="0"/>
        <u val="none"/>
        <vertAlign val="baseline"/>
        <sz val="9"/>
        <color rgb="FFFFCC00"/>
        <name val="Roboto"/>
        <scheme val="none"/>
      </font>
      <numFmt numFmtId="165" formatCode="&quot;$&quot;#,##0.00"/>
      <fill>
        <patternFill patternType="solid">
          <fgColor rgb="FF000000"/>
          <bgColor rgb="FF000000"/>
        </patternFill>
      </fill>
      <alignment horizontal="center" vertical="center" textRotation="0" wrapText="1" indent="0" justifyLastLine="0" shrinkToFit="0" readingOrder="0"/>
    </dxf>
  </dxfs>
  <tableStyles count="0" defaultTableStyle="TableStyleMedium2" defaultPivotStyle="PivotStyleLight16"/>
  <colors>
    <mruColors>
      <color rgb="FF003661"/>
      <color rgb="FFFFFF99"/>
      <color rgb="FFFF9999"/>
      <color rgb="FF0000FF"/>
      <color rgb="FF0066FF"/>
      <color rgb="FFFFF8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3. Data validation'!A1"/><Relationship Id="rId2" Type="http://schemas.openxmlformats.org/officeDocument/2006/relationships/hyperlink" Target="https://www.wgea.gov.au/reporting/reporting-guide/steps/wpp" TargetMode="External"/><Relationship Id="rId1" Type="http://schemas.openxmlformats.org/officeDocument/2006/relationships/hyperlink" Target="https://www.wgea.gov.au/reporting/reporting-guide/steps/wpp/stp" TargetMode="External"/><Relationship Id="rId4" Type="http://schemas.openxmlformats.org/officeDocument/2006/relationships/hyperlink" Target="https://www.wgea.gov.au/reporting-guide/contact/portal/data-anomalies" TargetMode="External"/></Relationships>
</file>

<file path=xl/drawings/drawing1.xml><?xml version="1.0" encoding="utf-8"?>
<xdr:wsDr xmlns:xdr="http://schemas.openxmlformats.org/drawingml/2006/spreadsheetDrawing" xmlns:a="http://schemas.openxmlformats.org/drawingml/2006/main">
  <xdr:twoCellAnchor>
    <xdr:from>
      <xdr:col>0</xdr:col>
      <xdr:colOff>63501</xdr:colOff>
      <xdr:row>15</xdr:row>
      <xdr:rowOff>1111250</xdr:rowOff>
    </xdr:from>
    <xdr:to>
      <xdr:col>2</xdr:col>
      <xdr:colOff>1227668</xdr:colOff>
      <xdr:row>15</xdr:row>
      <xdr:rowOff>1397000</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7583B151-0AE2-EB56-CFED-67877D1DB8AD}"/>
            </a:ext>
          </a:extLst>
        </xdr:cNvPr>
        <xdr:cNvSpPr/>
      </xdr:nvSpPr>
      <xdr:spPr>
        <a:xfrm>
          <a:off x="63501" y="16351250"/>
          <a:ext cx="3079750" cy="285750"/>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r>
            <a:rPr lang="en-AU" sz="1100" b="1">
              <a:solidFill>
                <a:srgbClr val="FFC000"/>
              </a:solidFill>
              <a:latin typeface="Roboto" panose="02000000000000000000" pitchFamily="2" charset="0"/>
              <a:ea typeface="Roboto" panose="02000000000000000000" pitchFamily="2" charset="0"/>
              <a:cs typeface="Roboto" panose="02000000000000000000" pitchFamily="2" charset="0"/>
            </a:rPr>
            <a:t>Salary and remuneration columns explained</a:t>
          </a:r>
        </a:p>
      </xdr:txBody>
    </xdr:sp>
    <xdr:clientData/>
  </xdr:twoCellAnchor>
  <xdr:twoCellAnchor>
    <xdr:from>
      <xdr:col>0</xdr:col>
      <xdr:colOff>162984</xdr:colOff>
      <xdr:row>13</xdr:row>
      <xdr:rowOff>3718983</xdr:rowOff>
    </xdr:from>
    <xdr:to>
      <xdr:col>2</xdr:col>
      <xdr:colOff>1386417</xdr:colOff>
      <xdr:row>13</xdr:row>
      <xdr:rowOff>4004733</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C898963B-0B6B-4C56-95DE-45ADA27F9821}"/>
            </a:ext>
          </a:extLst>
        </xdr:cNvPr>
        <xdr:cNvSpPr/>
      </xdr:nvSpPr>
      <xdr:spPr>
        <a:xfrm>
          <a:off x="162984" y="9518650"/>
          <a:ext cx="3139016" cy="285750"/>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r>
            <a:rPr lang="en-AU" sz="1100" b="1">
              <a:solidFill>
                <a:srgbClr val="FFC000"/>
              </a:solidFill>
              <a:latin typeface="Roboto" panose="02000000000000000000" pitchFamily="2" charset="0"/>
              <a:ea typeface="Roboto" panose="02000000000000000000" pitchFamily="2" charset="0"/>
              <a:cs typeface="Roboto" panose="02000000000000000000" pitchFamily="2" charset="0"/>
            </a:rPr>
            <a:t>Getting</a:t>
          </a:r>
          <a:r>
            <a:rPr lang="en-AU" sz="1100" b="1" baseline="0">
              <a:solidFill>
                <a:srgbClr val="FFC000"/>
              </a:solidFill>
              <a:latin typeface="Roboto" panose="02000000000000000000" pitchFamily="2" charset="0"/>
              <a:ea typeface="Roboto" panose="02000000000000000000" pitchFamily="2" charset="0"/>
              <a:cs typeface="Roboto" panose="02000000000000000000" pitchFamily="2" charset="0"/>
            </a:rPr>
            <a:t> started using the Workplace Profile</a:t>
          </a:r>
          <a:endParaRPr lang="en-AU" sz="1100" b="1">
            <a:solidFill>
              <a:srgbClr val="FFC000"/>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0</xdr:col>
      <xdr:colOff>95249</xdr:colOff>
      <xdr:row>15</xdr:row>
      <xdr:rowOff>3418416</xdr:rowOff>
    </xdr:from>
    <xdr:to>
      <xdr:col>3</xdr:col>
      <xdr:colOff>264582</xdr:colOff>
      <xdr:row>15</xdr:row>
      <xdr:rowOff>3704166</xdr:rowOff>
    </xdr:to>
    <xdr:sp macro="" textlink="">
      <xdr:nvSpPr>
        <xdr:cNvPr id="4" name="Rectangle: Rounded Corners 3">
          <a:hlinkClick xmlns:r="http://schemas.openxmlformats.org/officeDocument/2006/relationships" r:id="rId3"/>
          <a:extLst>
            <a:ext uri="{FF2B5EF4-FFF2-40B4-BE49-F238E27FC236}">
              <a16:creationId xmlns:a16="http://schemas.microsoft.com/office/drawing/2014/main" id="{E065A5E3-A57D-49D3-8708-25AFE6C7CE46}"/>
            </a:ext>
          </a:extLst>
        </xdr:cNvPr>
        <xdr:cNvSpPr/>
      </xdr:nvSpPr>
      <xdr:spPr>
        <a:xfrm>
          <a:off x="95249" y="18658416"/>
          <a:ext cx="3683000" cy="285750"/>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r>
            <a:rPr lang="en-AU" sz="1100" b="1">
              <a:solidFill>
                <a:srgbClr val="FFC000"/>
              </a:solidFill>
              <a:latin typeface="Roboto" panose="02000000000000000000" pitchFamily="2" charset="0"/>
              <a:ea typeface="Roboto" panose="02000000000000000000" pitchFamily="2" charset="0"/>
              <a:cs typeface="Roboto" panose="02000000000000000000" pitchFamily="2" charset="0"/>
            </a:rPr>
            <a:t>Review</a:t>
          </a:r>
          <a:r>
            <a:rPr lang="en-AU" sz="1100" b="1" baseline="0">
              <a:solidFill>
                <a:srgbClr val="FFC000"/>
              </a:solidFill>
              <a:latin typeface="Roboto" panose="02000000000000000000" pitchFamily="2" charset="0"/>
              <a:ea typeface="Roboto" panose="02000000000000000000" pitchFamily="2" charset="0"/>
              <a:cs typeface="Roboto" panose="02000000000000000000" pitchFamily="2" charset="0"/>
            </a:rPr>
            <a:t> the data validation rules for your submission</a:t>
          </a:r>
          <a:endParaRPr lang="en-AU" sz="1100" b="1">
            <a:solidFill>
              <a:srgbClr val="FFC000"/>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3</xdr:col>
      <xdr:colOff>459316</xdr:colOff>
      <xdr:row>15</xdr:row>
      <xdr:rowOff>3422649</xdr:rowOff>
    </xdr:from>
    <xdr:to>
      <xdr:col>6</xdr:col>
      <xdr:colOff>74083</xdr:colOff>
      <xdr:row>15</xdr:row>
      <xdr:rowOff>3708399</xdr:rowOff>
    </xdr:to>
    <xdr:sp macro="" textlink="">
      <xdr:nvSpPr>
        <xdr:cNvPr id="5" name="Rectangle: Rounded Corners 4">
          <a:hlinkClick xmlns:r="http://schemas.openxmlformats.org/officeDocument/2006/relationships" r:id="rId4"/>
          <a:extLst>
            <a:ext uri="{FF2B5EF4-FFF2-40B4-BE49-F238E27FC236}">
              <a16:creationId xmlns:a16="http://schemas.microsoft.com/office/drawing/2014/main" id="{66C4BDCE-BEA3-48FD-859A-1F353C533CE6}"/>
            </a:ext>
          </a:extLst>
        </xdr:cNvPr>
        <xdr:cNvSpPr/>
      </xdr:nvSpPr>
      <xdr:spPr>
        <a:xfrm>
          <a:off x="3972983" y="18662649"/>
          <a:ext cx="3191933" cy="285750"/>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r>
            <a:rPr lang="en-AU" sz="1100" b="1">
              <a:solidFill>
                <a:srgbClr val="FFC000"/>
              </a:solidFill>
              <a:latin typeface="Roboto" panose="02000000000000000000" pitchFamily="2" charset="0"/>
              <a:ea typeface="Roboto" panose="02000000000000000000" pitchFamily="2" charset="0"/>
              <a:cs typeface="Roboto" panose="02000000000000000000" pitchFamily="2" charset="0"/>
            </a:rPr>
            <a:t>Resolving</a:t>
          </a:r>
          <a:r>
            <a:rPr lang="en-AU" sz="1100" b="1" baseline="0">
              <a:solidFill>
                <a:srgbClr val="FFC000"/>
              </a:solidFill>
              <a:latin typeface="Roboto" panose="02000000000000000000" pitchFamily="2" charset="0"/>
              <a:ea typeface="Roboto" panose="02000000000000000000" pitchFamily="2" charset="0"/>
              <a:cs typeface="Roboto" panose="02000000000000000000" pitchFamily="2" charset="0"/>
            </a:rPr>
            <a:t> data issues after uploading this file</a:t>
          </a:r>
          <a:endParaRPr lang="en-AU" sz="1100" b="1">
            <a:solidFill>
              <a:srgbClr val="FFC000"/>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0BBDF7D-F4E2-465F-B6C7-234DFD6378A7}" name="Table1" displayName="Table1" ref="A2:AG3" totalsRowShown="0" headerRowDxfId="47" dataDxfId="45" headerRowBorderDxfId="46" tableBorderDxfId="44" headerRowCellStyle="Normal 2">
  <autoFilter ref="A2:AG3" xr:uid="{90BBDF7D-F4E2-465F-B6C7-234DFD6378A7}"/>
  <tableColumns count="33">
    <tableColumn id="1" xr3:uid="{799C5228-7633-47F4-88CC-66658FF57F22}" name="EmployeeID" dataDxfId="43"/>
    <tableColumn id="2" xr3:uid="{E485AD0F-3AC6-4059-8619-98F2485494EE}" name="Employing ABN" dataDxfId="42"/>
    <tableColumn id="3" xr3:uid="{3B77ACC3-78A4-44D1-BEAF-388F14023A65}" name="Occupational Category" dataDxfId="41"/>
    <tableColumn id="4" xr3:uid="{25BE6EA5-E349-4315-8542-E3390702DD72}" name="Manager Category" dataDxfId="40"/>
    <tableColumn id="5" xr3:uid="{59590FE3-5B99-4617-A61A-57B3347B5FF1}" name="Gender" dataDxfId="39"/>
    <tableColumn id="6" xr3:uid="{B671E22B-DE27-4F9D-9905-571931F11DB4}" name="Graduate / Apprentice" dataDxfId="38"/>
    <tableColumn id="7" xr3:uid="{C32E5793-B90D-4CB9-B4AF-6D4C865B86F1}" name="Employment Status" dataDxfId="37"/>
    <tableColumn id="8" xr3:uid="{65BBBF75-08CE-4C4B-9C57-665E6AAFFB4B}" name="Employment Type" dataDxfId="36"/>
    <tableColumn id="9" xr3:uid="{B65C4C9C-3519-4AB9-8149-F961D2CF977C}" name="Year of Birth" dataDxfId="35"/>
    <tableColumn id="10" xr3:uid="{B180EB13-B9B5-4F47-9F24-3AD5585F1FA7}" name="Postcode" dataDxfId="34"/>
    <tableColumn id="27" xr3:uid="{2DB093D9-461A-43D5-B6EB-8A18EE30C8ED}" name="Ordinary Hours" dataDxfId="33"/>
    <tableColumn id="32" xr3:uid="{FDF757BA-1848-4E7E-8098-4053FEFCF835}" name="Employee Start Date" dataDxfId="32"/>
    <tableColumn id="31" xr3:uid="{017AA65E-363D-4283-A425-D5E8483CB75B}" name="Base Salary (Pro-rata)" dataDxfId="31"/>
    <tableColumn id="30" xr3:uid="{A2915056-4EB4-47F0-BCB8-4A479EB5792E}" name="Base Salary (Fixed)" dataDxfId="30"/>
    <tableColumn id="29" xr3:uid="{2F0EC021-B008-4CCA-9FD8-DEDC150E2714}" name="OTE (Pro-rata)" dataDxfId="29"/>
    <tableColumn id="26" xr3:uid="{3753788A-F803-4AA0-A1F9-D4B89EF4C7A5}" name="OTE (Fixed)" dataDxfId="28"/>
    <tableColumn id="25" xr3:uid="{A5D04C78-31B9-4FDF-A3DB-0C6F9389F149}" name="Super" dataDxfId="27"/>
    <tableColumn id="24" xr3:uid="{7A84EDB2-2D5F-4976-9364-4793779E72B8}" name="Allowances" dataDxfId="26"/>
    <tableColumn id="23" xr3:uid="{E37C23F5-5177-43D2-A55F-3B18DA0B0ADE}" name="Fringe Benefits" dataDxfId="25"/>
    <tableColumn id="22" xr3:uid="{93CE8E9A-143F-4708-AE82-02710958E9CC}" name="ESS" dataDxfId="24"/>
    <tableColumn id="21" xr3:uid="{929B0EE7-14BF-4584-B736-5B6E40F2ED50}" name="Base Salary" dataDxfId="23">
      <calculatedColumnFormula array="1">IF(Table1[[#This Row],[Ordinary Hours]]=0,0,FTEHours*(Table1[[#This Row],[Base Salary (Pro-rata)]])/(Table1[[#This Row],[Ordinary Hours]]*IF(Period="Year",1,MIN((SnapshotDate-Table1[[#This Row],[Employee Start Date]]+1)/365.25,1)))+Table1[[#This Row],[Base Salary (Fixed)]])</calculatedColumnFormula>
    </tableColumn>
    <tableColumn id="20" xr3:uid="{3255A536-2695-4704-8B84-37D71CB6D2FE}" name="OTE (Annual)" dataDxfId="22">
      <calculatedColumnFormula>IF(Table1[[#This Row],[Ordinary Hours]]=0,0,FTEHours*(Table1[[#This Row],[OTE (Pro-rata)]])/(Table1[[#This Row],[Ordinary Hours]]*IF(Period="Year",1,MIN((SnapshotDate-Table1[[#This Row],[Employee Start Date]]+1)/365.25,1)))+Table1[[#This Row],[OTE (Fixed)]])</calculatedColumnFormula>
    </tableColumn>
    <tableColumn id="19" xr3:uid="{40EDE279-A55D-4D1A-9EBF-3834C6A57CD4}" name="Superannuation (Annual)" dataDxfId="21">
      <calculatedColumnFormula>IFERROR(MIN(IF(Table1[[#This Row],[Ordinary Hours]]=0,0,(((Table1[[#This Row],[OTE (Fixed)]]/(Table1[[#This Row],[OTE (Pro-rata)]]+Table1[[#This Row],[OTE (Fixed)]]))*Table1[[#This Row],[Super]])+Table1[[#This Row],[OTE (Pro-rata)]]/(Table1[[#This Row],[OTE (Pro-rata)]]+Table1[[#This Row],[OTE (Fixed)]])*Table1[[#This Row],[Super]]*(FTEHours /(Table1[[#This Row],[Ordinary Hours]]*IF(Period="Year",1,MIN((SnapshotDate-Table1[[#This Row],[Employee Start Date]]+1)/365.25,1)))))),max_super),0)</calculatedColumnFormula>
    </tableColumn>
    <tableColumn id="18" xr3:uid="{26E77970-576B-4232-AA95-35DED53DF729}" name="Total Remuneration" dataDxfId="20">
      <calculatedColumnFormula>Table1[[#This Row],[OTE (Annual)]]+Table1[[#This Row],[Superannuation (Annual)]]+Table1[[#This Row],[Allowances]]+Table1[[#This Row],[Fringe Benefits]]+Table1[[#This Row],[ESS]]</calculatedColumnFormula>
    </tableColumn>
    <tableColumn id="11" xr3:uid="{1799FA80-A3D8-44F3-94F2-9CA2A3B8F7D2}" name="Data Validation" dataDxfId="19">
      <calculatedColumnFormula>IF(COUNTA(Table1[[#This Row],[EmployeeID]:[ESS]])=0,"",
IF(Table1[[#This Row],[Missing]]&gt;0,VLOOKUP(Table1[[#This Row],[Missing]],ValidationList[#All],2,0),
IF(Table1[[#This Row],[OccMgr]]&gt;0,VLOOKUP(Table1[[#This Row],[OccMgr]],ValidationList[#All],2,0),
IF(Table1[[#This Row],[EmpTypStat]]&gt;0,VLOOKUP(Table1[[#This Row],[EmpTypStat]],ValidationList[#All],2,0),
IF(Table1[[#This Row],[STPCheck]]&gt;0,VLOOKUP(Table1[[#This Row],[STPCheck]],ValidationList[#All],2,0),
IF(Table1[[#This Row],[SalCheck]]&gt;0,VLOOKUP(Table1[[#This Row],[SalCheck]],ValidationList[#All],2,0),
""))))))</calculatedColumnFormula>
    </tableColumn>
    <tableColumn id="12" xr3:uid="{6E10917C-BA9F-414E-A143-6CAA305A8526}" name="Error or Warning" dataDxfId="18">
      <calculatedColumnFormula>IF(LEFT(Table1[[#This Row],[Data Validation]],1)="E",1,IF(LEFT(Table1[[#This Row],[Data Validation]],1)="W",2,0))</calculatedColumnFormula>
    </tableColumn>
    <tableColumn id="13" xr3:uid="{491F12B6-071A-40B5-99A8-A0CC9DD0269B}" name="Missing" dataDxfId="17">
      <calculatedColumnFormula>IF(COUNTA(Table1[[#This Row],[EmployeeID]:[ESS]])=0,0,
IF(Table1[[#This Row],[Employing ABN]]="",1,
IF(LEN(Table1[[#This Row],[Employing ABN]])&lt;&gt;11,2,
IF(Table1[[#This Row],[Occupational Category]]="",3,
IF(LEN(Table1[[#This Row],[Occupational Category]])&lt;&gt;4,4,
IF(Table1[[#This Row],[Gender]]="",5,
IF(Table1[[#This Row],[Employment Status]]="",6,
IF(Table1[[#This Row],[Employment Type]]="",7,
IF(Table1[[#This Row],[Year of Birth]]="",8,
IF(LEN(Table1[[#This Row],[Year of Birth]])&lt;&gt;4,9,
IF(Table1[[#This Row],[Postcode]]="",10,
IF(LEN(Table1[[#This Row],[Postcode]])&lt;&gt;4,11,
IF(Table1[[#This Row],[Base Salary]]="",12,
IF(Table1[[#This Row],[Total Remuneration]]="",13,0))))))))))))))</calculatedColumnFormula>
    </tableColumn>
    <tableColumn id="14" xr3:uid="{59546065-BEEB-4113-9394-BCA96F939B20}" name="OccMgr" dataDxfId="16">
      <calculatedColumnFormula>IF(OR(
AND(LEFT(Table1[[#This Row],[Occupational Category]]+0,1)+0=1,TRIM(Table1[[#This Row],[Manager Category]])=""),
AND(LEFT(Table1[[#This Row],[Occupational Category]]+0,1)+0&lt;&gt;1,TRIM(Table1[[#This Row],[Manager Category]])&lt;&gt;"")
),
14,
0)</calculatedColumnFormula>
    </tableColumn>
    <tableColumn id="15" xr3:uid="{9F4D2F6D-14BA-410D-B392-5A705E8FFD5B}" name="EmpTypStat" dataDxfId="15">
      <calculatedColumnFormula>IF(OR(AND(TRIM(Table1[[#This Row],[Employment Status]])="CE",TRIM(Table1[[#This Row],[Employment Type]])&lt;&gt;"Casual"),
AND(Table1[[#This Row],[Employment Status]]&lt;&gt;"CE",TRIM(Table1[[#This Row],[Employment Type]])="Casual")),
15,0)</calculatedColumnFormula>
    </tableColumn>
    <tableColumn id="33" xr3:uid="{BD21862D-A3A0-4C4D-86BF-B59E418F43C5}" name="Emp12" dataDxfId="14">
      <calculatedColumnFormula>IF(COUNTA(Table1[[#This Row],[EmployeeID]:[ESS]])=0,"",
IF(Table1[[#This Row],[Employee Start Date]]&gt;DATE(YEAR(SnapshotDate),MONTH(SnapshotDate)-12,DAY(SnapshotDate)),1,0))</calculatedColumnFormula>
    </tableColumn>
    <tableColumn id="28" xr3:uid="{0BC96E98-1E36-46AE-AE7D-5D0A9C01A37F}" name="STPCheck" dataDxfId="13">
      <calculatedColumnFormula>IF(COUNTA(Table1[[#This Row],[EmployeeID]:[ESS]])=0,0,
IF(Table1[[#This Row],[Base Salary (Pro-rata)]]&gt;Table1[[#This Row],[OTE (Pro-rata)]],16,
IF(Table1[[#This Row],[Base Salary (Fixed)]]&gt;Table1[[#This Row],[OTE (Fixed)]],17,0)))</calculatedColumnFormula>
    </tableColumn>
    <tableColumn id="16" xr3:uid="{CF19BA43-F0EF-4480-8730-5956E48E218D}" name="MinSal" dataDxfId="12">
      <calculatedColumnFormula>VLOOKUP(IF(Table1[[#This Row],[Year of Birth]]&lt;'1. Submission summary'!$Q$8,'1. Submission summary'!$Q$8,
IF(Table1[[#This Row],[Year of Birth]]&gt;'1. Submission summary'!$Q$2,'1. Submission summary'!$Q$2,Table1[[#This Row],[Year of Birth]])),MinBS,4,0)</calculatedColumnFormula>
    </tableColumn>
    <tableColumn id="17" xr3:uid="{3A96BAB7-94E0-4844-8572-FF55303C0652}" name="SalCheck" dataDxfId="11">
      <calculatedColumnFormula>IF(COUNTA(Table1[[#This Row],[EmployeeID]:[ESS]])=0,0,
IF(Table1[[#This Row],[Total Remuneration]]&lt;Table1[[#This Row],[Base Salary]],18,
IF(AND(Table1[[#This Row],[Graduate / Apprentice]]="A",Table1[[#This Row],[Base Salary]]&lt;26000),19,
IF(AND(Table1[[#This Row],[MinSal]]&lt;&gt;'1. Submission summary'!$T$8,Table1[[#This Row],[Base Salary]]&lt;Table1[[#This Row],[MinSal]]),20,
IF(Table1[[#This Row],[Base Salary]]&lt;Table1[[#This Row],[MinSal]],21,
IF(AND(Table1[[#This Row],[MinSal]]&gt;='1. Submission summary'!$T$5,SUM(Table1[[#This Row],[Total Remuneration]]-Table1[[#This Row],[Base Salary]])&lt;30000,SUM(Table1[[#This Row],[Total Remuneration]]/Table1[[#This Row],[Base Salary]])&lt;1.115),22,
IF(Table1[[#This Row],[Total Remuneration]]&gt;1000000,23,
0)))))))</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14CFCF2-714A-4B3F-B6E6-E1258A2C972C}" name="ValidationList" displayName="ValidationList" ref="X1:Y27" totalsRowShown="0" headerRowDxfId="10" dataDxfId="9" tableBorderDxfId="8">
  <autoFilter ref="X1:Y27" xr:uid="{A14CFCF2-714A-4B3F-B6E6-E1258A2C972C}"/>
  <tableColumns count="2">
    <tableColumn id="1" xr3:uid="{BA5CE098-5EA5-4F4F-913C-D48AAE8758AA}" name="Validation Code" dataDxfId="7"/>
    <tableColumn id="2" xr3:uid="{8BDE3ABF-55AA-4F6E-8D13-094D26E93C83}" name="Validation Description" dataDxfId="6"/>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F66FE-360D-4A6E-9EBA-4E862EC9F8FA}">
  <sheetPr>
    <tabColor rgb="FFFFC000"/>
  </sheetPr>
  <dimension ref="A1:H45"/>
  <sheetViews>
    <sheetView tabSelected="1" zoomScale="90" zoomScaleNormal="90" workbookViewId="0">
      <selection activeCell="D4" sqref="D4:E4"/>
    </sheetView>
  </sheetViews>
  <sheetFormatPr defaultColWidth="0" defaultRowHeight="15" zeroHeight="1" x14ac:dyDescent="0.25"/>
  <cols>
    <col min="1" max="1" width="8.7109375" style="1" customWidth="1"/>
    <col min="2" max="2" width="20" style="1" customWidth="1"/>
    <col min="3" max="3" width="24" style="1" customWidth="1"/>
    <col min="4" max="4" width="17.140625" style="1" customWidth="1"/>
    <col min="5" max="5" width="20" style="1" customWidth="1"/>
    <col min="6" max="6" width="16.42578125" style="1" customWidth="1"/>
    <col min="7" max="7" width="30.5703125" style="1" customWidth="1"/>
    <col min="8" max="8" width="124" style="1" customWidth="1"/>
    <col min="9" max="16384" width="8.7109375" style="1" hidden="1"/>
  </cols>
  <sheetData>
    <row r="1" spans="1:8" ht="61.5" customHeight="1" thickBot="1" x14ac:dyDescent="0.3">
      <c r="A1" s="163" t="s">
        <v>1105</v>
      </c>
      <c r="B1" s="164"/>
      <c r="C1" s="164"/>
      <c r="D1" s="164"/>
      <c r="E1" s="164"/>
      <c r="F1" s="164"/>
      <c r="G1" s="164"/>
      <c r="H1" s="165"/>
    </row>
    <row r="2" spans="1:8" s="10" customFormat="1" ht="21.75" customHeight="1" x14ac:dyDescent="0.25">
      <c r="A2" s="29"/>
      <c r="B2" s="166" t="s">
        <v>0</v>
      </c>
      <c r="C2" s="166"/>
      <c r="D2" s="166"/>
      <c r="E2" s="166"/>
      <c r="F2" s="166"/>
      <c r="G2" s="166"/>
      <c r="H2" s="167"/>
    </row>
    <row r="3" spans="1:8" ht="10.5" customHeight="1" thickBot="1" x14ac:dyDescent="0.3">
      <c r="A3" s="30"/>
      <c r="B3" s="31"/>
      <c r="C3" s="32"/>
      <c r="D3" s="32"/>
      <c r="E3" s="32"/>
      <c r="F3" s="32"/>
      <c r="G3" s="32"/>
      <c r="H3" s="42"/>
    </row>
    <row r="4" spans="1:8" ht="15.75" customHeight="1" thickBot="1" x14ac:dyDescent="0.3">
      <c r="A4" s="30"/>
      <c r="B4" s="33" t="s">
        <v>1091</v>
      </c>
      <c r="C4" s="28"/>
      <c r="D4" s="170" t="s">
        <v>1280</v>
      </c>
      <c r="E4" s="171"/>
      <c r="F4" s="34"/>
      <c r="G4" s="32"/>
      <c r="H4" s="42"/>
    </row>
    <row r="5" spans="1:8" ht="16.5" thickBot="1" x14ac:dyDescent="0.3">
      <c r="A5" s="30"/>
      <c r="B5" s="36"/>
      <c r="C5" s="37"/>
      <c r="D5" s="35"/>
      <c r="E5" s="35"/>
      <c r="F5" s="35"/>
      <c r="G5" s="32"/>
      <c r="H5" s="42"/>
    </row>
    <row r="6" spans="1:8" ht="18" customHeight="1" thickBot="1" x14ac:dyDescent="0.3">
      <c r="A6" s="30"/>
      <c r="B6" s="33" t="s">
        <v>1092</v>
      </c>
      <c r="C6" s="28"/>
      <c r="D6" s="168">
        <v>38</v>
      </c>
      <c r="E6" s="169"/>
      <c r="F6" s="35" t="s">
        <v>1</v>
      </c>
      <c r="G6" s="2" t="s">
        <v>2</v>
      </c>
      <c r="H6" s="42"/>
    </row>
    <row r="7" spans="1:8" ht="4.5" customHeight="1" x14ac:dyDescent="0.25">
      <c r="A7" s="30"/>
      <c r="B7" s="38"/>
      <c r="C7" s="39"/>
      <c r="D7" s="40"/>
      <c r="E7" s="40"/>
      <c r="F7" s="40"/>
      <c r="G7" s="41"/>
      <c r="H7" s="42"/>
    </row>
    <row r="8" spans="1:8" ht="6.75" customHeight="1" thickBot="1" x14ac:dyDescent="0.3">
      <c r="A8" s="30"/>
      <c r="B8" s="38"/>
      <c r="C8" s="39"/>
      <c r="D8" s="40"/>
      <c r="E8" s="40"/>
      <c r="F8" s="40"/>
      <c r="G8" s="41"/>
      <c r="H8" s="42"/>
    </row>
    <row r="9" spans="1:8" ht="16.5" customHeight="1" thickBot="1" x14ac:dyDescent="0.3">
      <c r="A9" s="30"/>
      <c r="B9" s="33" t="s">
        <v>1093</v>
      </c>
      <c r="C9" s="28"/>
      <c r="D9" s="172">
        <v>30000</v>
      </c>
      <c r="E9" s="173"/>
      <c r="F9" s="40"/>
      <c r="G9" s="41"/>
      <c r="H9" s="42"/>
    </row>
    <row r="10" spans="1:8" ht="12.75" customHeight="1" x14ac:dyDescent="0.25">
      <c r="A10" s="30"/>
      <c r="B10" s="38"/>
      <c r="C10" s="39"/>
      <c r="D10" s="40"/>
      <c r="E10" s="40"/>
      <c r="F10" s="40"/>
      <c r="G10" s="41"/>
      <c r="H10" s="42"/>
    </row>
    <row r="11" spans="1:8" ht="33.75" customHeight="1" x14ac:dyDescent="0.25">
      <c r="A11" s="30"/>
      <c r="B11" s="187" t="s">
        <v>3</v>
      </c>
      <c r="C11" s="187"/>
      <c r="D11" s="187"/>
      <c r="E11" s="187"/>
      <c r="F11" s="187"/>
      <c r="G11" s="187"/>
      <c r="H11" s="42"/>
    </row>
    <row r="12" spans="1:8" ht="39" customHeight="1" thickBot="1" x14ac:dyDescent="0.3">
      <c r="A12" s="43"/>
      <c r="B12" s="174" t="s">
        <v>4</v>
      </c>
      <c r="C12" s="174"/>
      <c r="D12" s="174"/>
      <c r="E12" s="174"/>
      <c r="F12" s="174"/>
      <c r="G12" s="174"/>
      <c r="H12" s="44"/>
    </row>
    <row r="13" spans="1:8" ht="198" customHeight="1" thickBot="1" x14ac:dyDescent="0.3">
      <c r="A13" s="175" t="s">
        <v>1106</v>
      </c>
      <c r="B13" s="176"/>
      <c r="C13" s="176"/>
      <c r="D13" s="176"/>
      <c r="E13" s="176"/>
      <c r="F13" s="176"/>
      <c r="G13" s="176"/>
      <c r="H13" s="177"/>
    </row>
    <row r="14" spans="1:8" ht="333.75" customHeight="1" thickBot="1" x14ac:dyDescent="0.3">
      <c r="A14" s="178" t="s">
        <v>1148</v>
      </c>
      <c r="B14" s="179"/>
      <c r="C14" s="179"/>
      <c r="D14" s="179"/>
      <c r="E14" s="179"/>
      <c r="F14" s="179"/>
      <c r="G14" s="179"/>
      <c r="H14" s="180"/>
    </row>
    <row r="15" spans="1:8" s="15" customFormat="1" ht="408.75" customHeight="1" x14ac:dyDescent="0.25">
      <c r="A15" s="181" t="s">
        <v>1267</v>
      </c>
      <c r="B15" s="182"/>
      <c r="C15" s="182"/>
      <c r="D15" s="182"/>
      <c r="E15" s="182"/>
      <c r="F15" s="182"/>
      <c r="G15" s="182"/>
      <c r="H15" s="183"/>
    </row>
    <row r="16" spans="1:8" s="15" customFormat="1" ht="321" customHeight="1" thickBot="1" x14ac:dyDescent="0.3">
      <c r="A16" s="184" t="s">
        <v>1154</v>
      </c>
      <c r="B16" s="185"/>
      <c r="C16" s="185"/>
      <c r="D16" s="185"/>
      <c r="E16" s="185"/>
      <c r="F16" s="185"/>
      <c r="G16" s="185"/>
      <c r="H16" s="186"/>
    </row>
    <row r="17" spans="1:8" ht="23.25" customHeight="1" x14ac:dyDescent="0.25">
      <c r="A17" s="162" t="s">
        <v>5</v>
      </c>
      <c r="B17" s="162"/>
      <c r="C17" s="162"/>
      <c r="D17" s="162"/>
      <c r="E17" s="162"/>
      <c r="F17" s="162"/>
      <c r="G17" s="162"/>
      <c r="H17" s="162"/>
    </row>
    <row r="18" spans="1:8" ht="37.5" customHeight="1" x14ac:dyDescent="0.25">
      <c r="A18" s="20" t="s">
        <v>6</v>
      </c>
      <c r="B18" s="20" t="s">
        <v>7</v>
      </c>
      <c r="C18" s="21" t="s">
        <v>8</v>
      </c>
      <c r="D18" s="20" t="s">
        <v>9</v>
      </c>
      <c r="E18" s="161" t="s">
        <v>10</v>
      </c>
      <c r="F18" s="161"/>
      <c r="G18" s="161"/>
      <c r="H18" s="161"/>
    </row>
    <row r="19" spans="1:8" ht="37.5" customHeight="1" x14ac:dyDescent="0.25">
      <c r="A19" s="3" t="s">
        <v>11</v>
      </c>
      <c r="B19" s="3" t="s">
        <v>12</v>
      </c>
      <c r="C19" s="5" t="s">
        <v>13</v>
      </c>
      <c r="D19" s="6" t="s">
        <v>14</v>
      </c>
      <c r="E19" s="160" t="s">
        <v>15</v>
      </c>
      <c r="F19" s="160"/>
      <c r="G19" s="160"/>
      <c r="H19" s="160"/>
    </row>
    <row r="20" spans="1:8" ht="94.5" customHeight="1" x14ac:dyDescent="0.25">
      <c r="A20" s="3" t="s">
        <v>16</v>
      </c>
      <c r="B20" s="3" t="s">
        <v>17</v>
      </c>
      <c r="C20" s="5" t="s">
        <v>18</v>
      </c>
      <c r="D20" s="6">
        <v>47641643874</v>
      </c>
      <c r="E20" s="160" t="s">
        <v>19</v>
      </c>
      <c r="F20" s="160"/>
      <c r="G20" s="160"/>
      <c r="H20" s="160"/>
    </row>
    <row r="21" spans="1:8" ht="226.5" customHeight="1" x14ac:dyDescent="0.25">
      <c r="A21" s="3" t="s">
        <v>20</v>
      </c>
      <c r="B21" s="3" t="s">
        <v>21</v>
      </c>
      <c r="C21" s="5" t="s">
        <v>18</v>
      </c>
      <c r="D21" s="11" t="s">
        <v>22</v>
      </c>
      <c r="E21" s="160" t="s">
        <v>1260</v>
      </c>
      <c r="F21" s="160"/>
      <c r="G21" s="160"/>
      <c r="H21" s="160"/>
    </row>
    <row r="22" spans="1:8" ht="399" customHeight="1" x14ac:dyDescent="0.25">
      <c r="A22" s="3" t="s">
        <v>23</v>
      </c>
      <c r="B22" s="3" t="s">
        <v>24</v>
      </c>
      <c r="C22" s="5" t="s">
        <v>25</v>
      </c>
      <c r="D22" s="6" t="s">
        <v>26</v>
      </c>
      <c r="E22" s="160" t="s">
        <v>1261</v>
      </c>
      <c r="F22" s="160"/>
      <c r="G22" s="160"/>
      <c r="H22" s="160"/>
    </row>
    <row r="23" spans="1:8" ht="147" customHeight="1" x14ac:dyDescent="0.25">
      <c r="A23" s="3" t="s">
        <v>27</v>
      </c>
      <c r="B23" s="3" t="s">
        <v>28</v>
      </c>
      <c r="C23" s="5" t="s">
        <v>18</v>
      </c>
      <c r="D23" s="6" t="s">
        <v>29</v>
      </c>
      <c r="E23" s="160" t="s">
        <v>30</v>
      </c>
      <c r="F23" s="160"/>
      <c r="G23" s="160"/>
      <c r="H23" s="160"/>
    </row>
    <row r="24" spans="1:8" ht="91.5" customHeight="1" x14ac:dyDescent="0.25">
      <c r="A24" s="3" t="s">
        <v>29</v>
      </c>
      <c r="B24" s="3" t="s">
        <v>31</v>
      </c>
      <c r="C24" s="5" t="s">
        <v>32</v>
      </c>
      <c r="D24" s="6" t="s">
        <v>33</v>
      </c>
      <c r="E24" s="160" t="s">
        <v>34</v>
      </c>
      <c r="F24" s="160"/>
      <c r="G24" s="160"/>
      <c r="H24" s="160"/>
    </row>
    <row r="25" spans="1:8" ht="94.5" customHeight="1" x14ac:dyDescent="0.25">
      <c r="A25" s="3" t="s">
        <v>33</v>
      </c>
      <c r="B25" s="12" t="s">
        <v>35</v>
      </c>
      <c r="C25" s="5" t="s">
        <v>18</v>
      </c>
      <c r="D25" s="13" t="s">
        <v>1244</v>
      </c>
      <c r="E25" s="160" t="s">
        <v>37</v>
      </c>
      <c r="F25" s="160"/>
      <c r="G25" s="160"/>
      <c r="H25" s="160"/>
    </row>
    <row r="26" spans="1:8" ht="92.25" customHeight="1" x14ac:dyDescent="0.25">
      <c r="A26" s="3" t="s">
        <v>38</v>
      </c>
      <c r="B26" s="3" t="s">
        <v>39</v>
      </c>
      <c r="C26" s="5" t="s">
        <v>18</v>
      </c>
      <c r="D26" s="6" t="s">
        <v>40</v>
      </c>
      <c r="E26" s="160" t="s">
        <v>41</v>
      </c>
      <c r="F26" s="160"/>
      <c r="G26" s="160"/>
      <c r="H26" s="160"/>
    </row>
    <row r="27" spans="1:8" ht="66" customHeight="1" x14ac:dyDescent="0.25">
      <c r="A27" s="3" t="s">
        <v>42</v>
      </c>
      <c r="B27" s="3" t="s">
        <v>43</v>
      </c>
      <c r="C27" s="5" t="s">
        <v>18</v>
      </c>
      <c r="D27" s="6">
        <v>1978</v>
      </c>
      <c r="E27" s="160" t="s">
        <v>1104</v>
      </c>
      <c r="F27" s="160"/>
      <c r="G27" s="160"/>
      <c r="H27" s="160"/>
    </row>
    <row r="28" spans="1:8" ht="114.75" customHeight="1" x14ac:dyDescent="0.25">
      <c r="A28" s="3" t="s">
        <v>44</v>
      </c>
      <c r="B28" s="3" t="s">
        <v>45</v>
      </c>
      <c r="C28" s="5" t="s">
        <v>18</v>
      </c>
      <c r="D28" s="6">
        <v>4005</v>
      </c>
      <c r="E28" s="160" t="s">
        <v>1150</v>
      </c>
      <c r="F28" s="160"/>
      <c r="G28" s="160"/>
      <c r="H28" s="160"/>
    </row>
    <row r="29" spans="1:8" ht="84" customHeight="1" x14ac:dyDescent="0.25">
      <c r="A29" s="3" t="s">
        <v>46</v>
      </c>
      <c r="B29" s="4" t="s">
        <v>47</v>
      </c>
      <c r="C29" s="5" t="s">
        <v>18</v>
      </c>
      <c r="D29" s="6">
        <v>38</v>
      </c>
      <c r="E29" s="188" t="s">
        <v>1151</v>
      </c>
      <c r="F29" s="189"/>
      <c r="G29" s="189"/>
      <c r="H29" s="190"/>
    </row>
    <row r="30" spans="1:8" ht="93" customHeight="1" x14ac:dyDescent="0.25">
      <c r="A30" s="12" t="s">
        <v>48</v>
      </c>
      <c r="B30" s="4" t="s">
        <v>49</v>
      </c>
      <c r="C30" s="5" t="s">
        <v>18</v>
      </c>
      <c r="D30" s="17">
        <v>44513</v>
      </c>
      <c r="E30" s="188" t="s">
        <v>50</v>
      </c>
      <c r="F30" s="189"/>
      <c r="G30" s="189"/>
      <c r="H30" s="190"/>
    </row>
    <row r="31" spans="1:8" ht="111" customHeight="1" x14ac:dyDescent="0.25">
      <c r="A31" s="3" t="s">
        <v>51</v>
      </c>
      <c r="B31" s="4" t="s">
        <v>52</v>
      </c>
      <c r="C31" s="5" t="s">
        <v>18</v>
      </c>
      <c r="D31" s="16">
        <v>200000</v>
      </c>
      <c r="E31" s="188" t="s">
        <v>53</v>
      </c>
      <c r="F31" s="189"/>
      <c r="G31" s="189"/>
      <c r="H31" s="190"/>
    </row>
    <row r="32" spans="1:8" ht="127.5" customHeight="1" x14ac:dyDescent="0.25">
      <c r="A32" s="3" t="s">
        <v>54</v>
      </c>
      <c r="B32" s="4" t="s">
        <v>55</v>
      </c>
      <c r="C32" s="5" t="s">
        <v>18</v>
      </c>
      <c r="D32" s="16">
        <v>130000</v>
      </c>
      <c r="E32" s="188" t="s">
        <v>56</v>
      </c>
      <c r="F32" s="189"/>
      <c r="G32" s="189"/>
      <c r="H32" s="190"/>
    </row>
    <row r="33" spans="1:8" ht="119.25" customHeight="1" x14ac:dyDescent="0.25">
      <c r="A33" s="3" t="s">
        <v>57</v>
      </c>
      <c r="B33" s="4" t="s">
        <v>58</v>
      </c>
      <c r="C33" s="5" t="s">
        <v>18</v>
      </c>
      <c r="D33" s="16">
        <v>80000.66</v>
      </c>
      <c r="E33" s="188" t="s">
        <v>1152</v>
      </c>
      <c r="F33" s="189"/>
      <c r="G33" s="189"/>
      <c r="H33" s="190"/>
    </row>
    <row r="34" spans="1:8" ht="103.5" customHeight="1" x14ac:dyDescent="0.25">
      <c r="A34" s="3" t="s">
        <v>59</v>
      </c>
      <c r="B34" s="4" t="s">
        <v>60</v>
      </c>
      <c r="C34" s="5" t="s">
        <v>18</v>
      </c>
      <c r="D34" s="16">
        <v>1000</v>
      </c>
      <c r="E34" s="188" t="s">
        <v>1149</v>
      </c>
      <c r="F34" s="189"/>
      <c r="G34" s="189"/>
      <c r="H34" s="190"/>
    </row>
    <row r="35" spans="1:8" ht="65.25" customHeight="1" x14ac:dyDescent="0.25">
      <c r="A35" s="3" t="s">
        <v>61</v>
      </c>
      <c r="B35" s="4" t="s">
        <v>62</v>
      </c>
      <c r="C35" s="5" t="s">
        <v>18</v>
      </c>
      <c r="D35" s="16">
        <v>8000.19</v>
      </c>
      <c r="E35" s="188" t="s">
        <v>63</v>
      </c>
      <c r="F35" s="189"/>
      <c r="G35" s="189"/>
      <c r="H35" s="190"/>
    </row>
    <row r="36" spans="1:8" ht="85.5" customHeight="1" x14ac:dyDescent="0.25">
      <c r="A36" s="3" t="s">
        <v>64</v>
      </c>
      <c r="B36" s="4" t="s">
        <v>65</v>
      </c>
      <c r="C36" s="5" t="s">
        <v>18</v>
      </c>
      <c r="D36" s="16">
        <v>100</v>
      </c>
      <c r="E36" s="188" t="s">
        <v>66</v>
      </c>
      <c r="F36" s="189"/>
      <c r="G36" s="189"/>
      <c r="H36" s="190"/>
    </row>
    <row r="37" spans="1:8" ht="125.25" customHeight="1" x14ac:dyDescent="0.25">
      <c r="A37" s="3" t="s">
        <v>67</v>
      </c>
      <c r="B37" s="4" t="s">
        <v>68</v>
      </c>
      <c r="C37" s="5" t="s">
        <v>18</v>
      </c>
      <c r="D37" s="16">
        <v>125.1</v>
      </c>
      <c r="E37" s="188" t="s">
        <v>69</v>
      </c>
      <c r="F37" s="189"/>
      <c r="G37" s="189"/>
      <c r="H37" s="190"/>
    </row>
    <row r="38" spans="1:8" ht="63" customHeight="1" x14ac:dyDescent="0.25">
      <c r="A38" s="3" t="s">
        <v>70</v>
      </c>
      <c r="B38" s="4" t="s">
        <v>71</v>
      </c>
      <c r="C38" s="5" t="s">
        <v>18</v>
      </c>
      <c r="D38" s="16">
        <v>1000</v>
      </c>
      <c r="E38" s="188" t="s">
        <v>72</v>
      </c>
      <c r="F38" s="189"/>
      <c r="G38" s="189"/>
      <c r="H38" s="190"/>
    </row>
    <row r="39" spans="1:8" ht="37.5" customHeight="1" x14ac:dyDescent="0.25">
      <c r="A39" s="7" t="s">
        <v>73</v>
      </c>
      <c r="B39" s="8" t="s">
        <v>74</v>
      </c>
      <c r="C39" s="9" t="s">
        <v>75</v>
      </c>
      <c r="D39" s="18">
        <v>78000</v>
      </c>
      <c r="E39" s="188" t="s">
        <v>76</v>
      </c>
      <c r="F39" s="189"/>
      <c r="G39" s="189"/>
      <c r="H39" s="190"/>
    </row>
    <row r="40" spans="1:8" ht="37.5" customHeight="1" x14ac:dyDescent="0.25">
      <c r="A40" s="7" t="s">
        <v>77</v>
      </c>
      <c r="B40" s="8" t="s">
        <v>78</v>
      </c>
      <c r="C40" s="9" t="s">
        <v>75</v>
      </c>
      <c r="D40" s="18">
        <v>120000</v>
      </c>
      <c r="E40" s="188" t="s">
        <v>79</v>
      </c>
      <c r="F40" s="189"/>
      <c r="G40" s="189"/>
      <c r="H40" s="190"/>
    </row>
    <row r="41" spans="1:8" ht="37.5" customHeight="1" x14ac:dyDescent="0.25">
      <c r="A41" s="7" t="s">
        <v>80</v>
      </c>
      <c r="B41" s="8" t="s">
        <v>81</v>
      </c>
      <c r="C41" s="9" t="s">
        <v>75</v>
      </c>
      <c r="D41" s="18">
        <v>12000</v>
      </c>
      <c r="E41" s="188" t="s">
        <v>82</v>
      </c>
      <c r="F41" s="189"/>
      <c r="G41" s="189"/>
      <c r="H41" s="190"/>
    </row>
    <row r="42" spans="1:8" ht="38.25" customHeight="1" x14ac:dyDescent="0.25">
      <c r="A42" s="7" t="s">
        <v>83</v>
      </c>
      <c r="B42" s="8" t="s">
        <v>84</v>
      </c>
      <c r="C42" s="9" t="s">
        <v>75</v>
      </c>
      <c r="D42" s="18">
        <v>65000</v>
      </c>
      <c r="E42" s="188" t="s">
        <v>85</v>
      </c>
      <c r="F42" s="189"/>
      <c r="G42" s="189"/>
      <c r="H42" s="190"/>
    </row>
    <row r="43" spans="1:8" x14ac:dyDescent="0.25"/>
    <row r="44" spans="1:8" x14ac:dyDescent="0.25"/>
    <row r="45" spans="1:8" x14ac:dyDescent="0.25"/>
  </sheetData>
  <mergeCells count="37">
    <mergeCell ref="E21:H21"/>
    <mergeCell ref="E22:H22"/>
    <mergeCell ref="E23:H23"/>
    <mergeCell ref="E24:H24"/>
    <mergeCell ref="E37:H37"/>
    <mergeCell ref="E32:H32"/>
    <mergeCell ref="E33:H33"/>
    <mergeCell ref="E25:H25"/>
    <mergeCell ref="E26:H26"/>
    <mergeCell ref="E27:H27"/>
    <mergeCell ref="E28:H28"/>
    <mergeCell ref="E29:H29"/>
    <mergeCell ref="E30:H30"/>
    <mergeCell ref="E31:H31"/>
    <mergeCell ref="E39:H39"/>
    <mergeCell ref="E40:H40"/>
    <mergeCell ref="E41:H41"/>
    <mergeCell ref="E42:H42"/>
    <mergeCell ref="E34:H34"/>
    <mergeCell ref="E35:H35"/>
    <mergeCell ref="E36:H36"/>
    <mergeCell ref="E38:H38"/>
    <mergeCell ref="E19:H19"/>
    <mergeCell ref="E20:H20"/>
    <mergeCell ref="E18:H18"/>
    <mergeCell ref="A17:H17"/>
    <mergeCell ref="A1:H1"/>
    <mergeCell ref="B2:H2"/>
    <mergeCell ref="D6:E6"/>
    <mergeCell ref="D4:E4"/>
    <mergeCell ref="D9:E9"/>
    <mergeCell ref="B12:G12"/>
    <mergeCell ref="A13:H13"/>
    <mergeCell ref="A14:H14"/>
    <mergeCell ref="A15:H15"/>
    <mergeCell ref="A16:H16"/>
    <mergeCell ref="B11:G11"/>
  </mergeCells>
  <conditionalFormatting sqref="D4">
    <cfRule type="containsBlanks" dxfId="5" priority="2">
      <formula>LEN(TRIM(D4))=0</formula>
    </cfRule>
  </conditionalFormatting>
  <conditionalFormatting sqref="G6">
    <cfRule type="containsBlanks" dxfId="4" priority="1">
      <formula>LEN(TRIM(G6))=0</formula>
    </cfRule>
  </conditionalFormatting>
  <dataValidations disablePrompts="1" count="1">
    <dataValidation type="list" allowBlank="1" showInputMessage="1" showErrorMessage="1" sqref="G6" xr:uid="{D298BD73-45C1-4FA6-882D-E4B0D43AD0D6}">
      <formula1>"Day, Week, Fortnight, Month, Quarter, Year"</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F2A52-9481-4A32-BCEA-75816F2A3897}">
  <sheetPr>
    <tabColor rgb="FFFFC000"/>
  </sheetPr>
  <dimension ref="A1:AG3"/>
  <sheetViews>
    <sheetView workbookViewId="0">
      <pane ySplit="2" topLeftCell="A3" activePane="bottomLeft" state="frozen"/>
      <selection pane="bottomLeft" activeCell="A3" sqref="A3"/>
    </sheetView>
  </sheetViews>
  <sheetFormatPr defaultColWidth="0" defaultRowHeight="15" x14ac:dyDescent="0.25"/>
  <cols>
    <col min="1" max="1" width="12.7109375" style="1" customWidth="1"/>
    <col min="2" max="2" width="16.7109375" style="1" bestFit="1" customWidth="1"/>
    <col min="3" max="9" width="12.7109375" style="1" customWidth="1"/>
    <col min="10" max="10" width="12.7109375" style="27" customWidth="1"/>
    <col min="11" max="20" width="12.7109375" style="1" customWidth="1"/>
    <col min="21" max="24" width="14.85546875" style="1" customWidth="1"/>
    <col min="25" max="25" width="74.28515625" style="1" bestFit="1" customWidth="1"/>
    <col min="26" max="31" width="8.7109375" style="1" hidden="1" customWidth="1"/>
    <col min="32" max="33" width="10.42578125" style="1" hidden="1" customWidth="1"/>
    <col min="34" max="16384" width="8.7109375" style="1" hidden="1"/>
  </cols>
  <sheetData>
    <row r="1" spans="1:33" ht="16.5" thickBot="1" x14ac:dyDescent="0.3">
      <c r="A1" s="19"/>
      <c r="B1" s="19"/>
      <c r="C1" s="19"/>
      <c r="D1" s="19"/>
      <c r="E1" s="19"/>
      <c r="F1" s="19"/>
      <c r="G1" s="19"/>
      <c r="H1" s="19"/>
      <c r="I1" s="19"/>
      <c r="J1" s="19"/>
      <c r="K1" s="19"/>
      <c r="L1" s="19"/>
      <c r="M1" s="19"/>
      <c r="N1" s="19"/>
      <c r="O1" s="194" t="str">
        <f>" Total actual amounts paid in 12 mths to "&amp;TEXT(SnapshotDate,"dd-mmm-yyyy")</f>
        <v xml:space="preserve"> Total actual amounts paid in 12 mths to DD/MM/YYYY</v>
      </c>
      <c r="P1" s="195"/>
      <c r="Q1" s="195"/>
      <c r="R1" s="195"/>
      <c r="S1" s="195"/>
      <c r="T1" s="196"/>
      <c r="U1" s="191" t="s">
        <v>86</v>
      </c>
      <c r="V1" s="192"/>
      <c r="W1" s="192"/>
      <c r="X1" s="193"/>
    </row>
    <row r="2" spans="1:33" s="14" customFormat="1" ht="42.6" customHeight="1" thickBot="1" x14ac:dyDescent="0.3">
      <c r="A2" s="22" t="s">
        <v>12</v>
      </c>
      <c r="B2" s="23" t="s">
        <v>17</v>
      </c>
      <c r="C2" s="24" t="s">
        <v>87</v>
      </c>
      <c r="D2" s="22" t="s">
        <v>24</v>
      </c>
      <c r="E2" s="22" t="s">
        <v>28</v>
      </c>
      <c r="F2" s="22" t="s">
        <v>88</v>
      </c>
      <c r="G2" s="22" t="s">
        <v>35</v>
      </c>
      <c r="H2" s="22" t="s">
        <v>39</v>
      </c>
      <c r="I2" s="25" t="s">
        <v>43</v>
      </c>
      <c r="J2" s="26" t="s">
        <v>45</v>
      </c>
      <c r="K2" s="26" t="s">
        <v>47</v>
      </c>
      <c r="L2" s="26" t="s">
        <v>49</v>
      </c>
      <c r="M2" s="26" t="s">
        <v>52</v>
      </c>
      <c r="N2" s="26" t="s">
        <v>55</v>
      </c>
      <c r="O2" s="26" t="s">
        <v>58</v>
      </c>
      <c r="P2" s="26" t="s">
        <v>60</v>
      </c>
      <c r="Q2" s="26" t="s">
        <v>62</v>
      </c>
      <c r="R2" s="26" t="s">
        <v>65</v>
      </c>
      <c r="S2" s="26" t="s">
        <v>89</v>
      </c>
      <c r="T2" s="26" t="s">
        <v>90</v>
      </c>
      <c r="U2" s="26" t="s">
        <v>74</v>
      </c>
      <c r="V2" s="26" t="s">
        <v>91</v>
      </c>
      <c r="W2" s="26" t="s">
        <v>92</v>
      </c>
      <c r="X2" s="26" t="s">
        <v>84</v>
      </c>
      <c r="Y2" s="56" t="s">
        <v>1155</v>
      </c>
      <c r="Z2" s="56" t="s">
        <v>1156</v>
      </c>
      <c r="AA2" s="56" t="s">
        <v>1157</v>
      </c>
      <c r="AB2" s="56" t="s">
        <v>1158</v>
      </c>
      <c r="AC2" s="56" t="s">
        <v>1159</v>
      </c>
      <c r="AD2" s="56" t="s">
        <v>1269</v>
      </c>
      <c r="AE2" s="56" t="s">
        <v>1270</v>
      </c>
      <c r="AF2" s="56" t="s">
        <v>1160</v>
      </c>
      <c r="AG2" s="56" t="s">
        <v>1161</v>
      </c>
    </row>
    <row r="3" spans="1:33" x14ac:dyDescent="0.25">
      <c r="A3" s="131"/>
      <c r="B3" s="122"/>
      <c r="C3" s="123"/>
      <c r="D3" s="124"/>
      <c r="E3" s="124"/>
      <c r="F3" s="124"/>
      <c r="G3" s="124"/>
      <c r="H3" s="124"/>
      <c r="J3" s="135"/>
      <c r="K3" s="125"/>
      <c r="L3" s="126"/>
      <c r="M3" s="127"/>
      <c r="N3" s="128"/>
      <c r="O3" s="127"/>
      <c r="P3" s="128"/>
      <c r="Q3" s="129"/>
      <c r="R3" s="129"/>
      <c r="S3" s="128"/>
      <c r="T3" s="127"/>
      <c r="U3" s="130" cm="1">
        <f t="array" ref="U3">IF(Table1[[#This Row],[Ordinary Hours]]=0,0,FTEHours*(Table1[[#This Row],[Base Salary (Pro-rata)]])/(Table1[[#This Row],[Ordinary Hours]]*IF(Period="Year",1,MIN((SnapshotDate-Table1[[#This Row],[Employee Start Date]]+1)/365.25,1)))+Table1[[#This Row],[Base Salary (Fixed)]])</f>
        <v>0</v>
      </c>
      <c r="V3" s="130">
        <f>IF(Table1[[#This Row],[Ordinary Hours]]=0,0,FTEHours*(Table1[[#This Row],[OTE (Pro-rata)]])/(Table1[[#This Row],[Ordinary Hours]]*IF(Period="Year",1,MIN((SnapshotDate-Table1[[#This Row],[Employee Start Date]]+1)/365.25,1)))+Table1[[#This Row],[OTE (Fixed)]])</f>
        <v>0</v>
      </c>
      <c r="W3" s="130">
        <f>IFERROR(MIN(IF(Table1[[#This Row],[Ordinary Hours]]=0,0,(((Table1[[#This Row],[OTE (Fixed)]]/(Table1[[#This Row],[OTE (Pro-rata)]]+Table1[[#This Row],[OTE (Fixed)]]))*Table1[[#This Row],[Super]])+Table1[[#This Row],[OTE (Pro-rata)]]/(Table1[[#This Row],[OTE (Pro-rata)]]+Table1[[#This Row],[OTE (Fixed)]])*Table1[[#This Row],[Super]]*(FTEHours /(Table1[[#This Row],[Ordinary Hours]]*IF(Period="Year",1,MIN((SnapshotDate-Table1[[#This Row],[Employee Start Date]]+1)/365.25,1)))))),max_super),0)</f>
        <v>0</v>
      </c>
      <c r="X3" s="130">
        <f>Table1[[#This Row],[OTE (Annual)]]+Table1[[#This Row],[Superannuation (Annual)]]+Table1[[#This Row],[Allowances]]+Table1[[#This Row],[Fringe Benefits]]+Table1[[#This Row],[ESS]]</f>
        <v>0</v>
      </c>
      <c r="Y3" s="132" t="str">
        <f>IF(COUNTA(Table1[[#This Row],[EmployeeID]:[ESS]])=0,"",
IF(Table1[[#This Row],[Missing]]&gt;0,VLOOKUP(Table1[[#This Row],[Missing]],ValidationList[#All],2,0),
IF(Table1[[#This Row],[OccMgr]]&gt;0,VLOOKUP(Table1[[#This Row],[OccMgr]],ValidationList[#All],2,0),
IF(Table1[[#This Row],[EmpTypStat]]&gt;0,VLOOKUP(Table1[[#This Row],[EmpTypStat]],ValidationList[#All],2,0),
IF(Table1[[#This Row],[STPCheck]]&gt;0,VLOOKUP(Table1[[#This Row],[STPCheck]],ValidationList[#All],2,0),
IF(Table1[[#This Row],[SalCheck]]&gt;0,VLOOKUP(Table1[[#This Row],[SalCheck]],ValidationList[#All],2,0),
""))))))</f>
        <v/>
      </c>
      <c r="Z3" s="121">
        <f>IF(LEFT(Table1[[#This Row],[Data Validation]],1)="E",1,IF(LEFT(Table1[[#This Row],[Data Validation]],1)="W",2,0))</f>
        <v>0</v>
      </c>
      <c r="AA3" s="121">
        <f>IF(COUNTA(Table1[[#This Row],[EmployeeID]:[ESS]])=0,0,
IF(Table1[[#This Row],[Employing ABN]]="",1,
IF(LEN(Table1[[#This Row],[Employing ABN]])&lt;&gt;11,2,
IF(Table1[[#This Row],[Occupational Category]]="",3,
IF(LEN(Table1[[#This Row],[Occupational Category]])&lt;&gt;4,4,
IF(Table1[[#This Row],[Gender]]="",5,
IF(Table1[[#This Row],[Employment Status]]="",6,
IF(Table1[[#This Row],[Employment Type]]="",7,
IF(Table1[[#This Row],[Year of Birth]]="",8,
IF(LEN(Table1[[#This Row],[Year of Birth]])&lt;&gt;4,9,
IF(Table1[[#This Row],[Postcode]]="",10,
IF(LEN(Table1[[#This Row],[Postcode]])&lt;&gt;4,11,
IF(Table1[[#This Row],[Base Salary]]="",12,
IF(Table1[[#This Row],[Total Remuneration]]="",13,0))))))))))))))</f>
        <v>0</v>
      </c>
      <c r="AB3" s="121">
        <f>IF(OR(
AND(LEFT(Table1[[#This Row],[Occupational Category]]+0,1)+0=1,TRIM(Table1[[#This Row],[Manager Category]])=""),
AND(LEFT(Table1[[#This Row],[Occupational Category]]+0,1)+0&lt;&gt;1,TRIM(Table1[[#This Row],[Manager Category]])&lt;&gt;"")
),
14,
0)</f>
        <v>0</v>
      </c>
      <c r="AC3" s="121">
        <f>IF(OR(AND(TRIM(Table1[[#This Row],[Employment Status]])="CE",TRIM(Table1[[#This Row],[Employment Type]])&lt;&gt;"Casual"),
AND(Table1[[#This Row],[Employment Status]]&lt;&gt;"CE",TRIM(Table1[[#This Row],[Employment Type]])="Casual")),
15,0)</f>
        <v>0</v>
      </c>
      <c r="AD3" s="121" t="str">
        <f>IF(COUNTA(Table1[[#This Row],[EmployeeID]:[ESS]])=0,"",
IF(Table1[[#This Row],[Employee Start Date]]&gt;DATE(YEAR(SnapshotDate),MONTH(SnapshotDate)-12,DAY(SnapshotDate)),1,0))</f>
        <v/>
      </c>
      <c r="AE3" s="121">
        <f>IF(COUNTA(Table1[[#This Row],[EmployeeID]:[ESS]])=0,0,
IF(Table1[[#This Row],[Base Salary (Pro-rata)]]&gt;Table1[[#This Row],[OTE (Pro-rata)]],16,
IF(Table1[[#This Row],[Base Salary (Fixed)]]&gt;Table1[[#This Row],[OTE (Fixed)]],17,0)))</f>
        <v>0</v>
      </c>
      <c r="AF3" s="121">
        <f>VLOOKUP(IF(Table1[[#This Row],[Year of Birth]]&lt;'1. Submission summary'!$Q$8,'1. Submission summary'!$Q$8,
IF(Table1[[#This Row],[Year of Birth]]&gt;'1. Submission summary'!$Q$2,'1. Submission summary'!$Q$2,Table1[[#This Row],[Year of Birth]])),MinBS,4,0)</f>
        <v>43139</v>
      </c>
      <c r="AG3" s="121">
        <f>IF(COUNTA(Table1[[#This Row],[EmployeeID]:[ESS]])=0,0,
IF(Table1[[#This Row],[Total Remuneration]]&lt;Table1[[#This Row],[Base Salary]],18,
IF(AND(Table1[[#This Row],[Graduate / Apprentice]]="A",Table1[[#This Row],[Base Salary]]&lt;26000),19,
IF(AND(Table1[[#This Row],[MinSal]]&lt;&gt;'1. Submission summary'!$T$8,Table1[[#This Row],[Base Salary]]&lt;Table1[[#This Row],[MinSal]]),20,
IF(Table1[[#This Row],[Base Salary]]&lt;Table1[[#This Row],[MinSal]],21,
IF(AND(Table1[[#This Row],[MinSal]]&gt;='1. Submission summary'!$T$5,SUM(Table1[[#This Row],[Total Remuneration]]-Table1[[#This Row],[Base Salary]])&lt;30000,SUM(Table1[[#This Row],[Total Remuneration]]/Table1[[#This Row],[Base Salary]])&lt;1.115),22,
IF(Table1[[#This Row],[Total Remuneration]]&gt;1000000,23,
0)))))))</f>
        <v>0</v>
      </c>
    </row>
  </sheetData>
  <mergeCells count="2">
    <mergeCell ref="U1:X1"/>
    <mergeCell ref="O1:T1"/>
  </mergeCells>
  <phoneticPr fontId="6" type="noConversion"/>
  <conditionalFormatting sqref="Y3">
    <cfRule type="expression" dxfId="3" priority="1">
      <formula>IF(Z3=2,1,0)</formula>
    </cfRule>
    <cfRule type="expression" dxfId="2" priority="2">
      <formula>IF(Z3=1,1,0)</formula>
    </cfRule>
  </conditionalFormatting>
  <dataValidations count="20">
    <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HOB - Head of Business_x000a_  GM - Other executives_x000a_  SM - Senior manager_x000a_  OM - Other manager_x000a_  OSM - Overseas manager" sqref="D3" xr:uid="{23BABFBF-E6EF-4A88-BB68-F42738CE5488}">
      <formula1>"CEO,KMP,HOB,GM,SM,OM,OSM"</formula1>
    </dataValidation>
    <dataValidation type="list" allowBlank="1" showInputMessage="1" showErrorMessage="1" errorTitle="Invalid Entry" error="Please select valid option from the drop down" promptTitle="Employee's gender" prompt="Indicate employee's gender: _x000a_  F - Female_x000a_  M - Male_x000a_  X - Non-binary_x000a__x000a_Non-binary refers to any person who does not exclusively identify as either female or male." sqref="E3" xr:uid="{CA1CC312-8BA6-48AA-8716-46455508F46C}">
      <formula1>"F,M,X"</formula1>
    </dataValidation>
    <dataValidation type="list" allowBlank="1" showInputMessage="1" showErrorMessage="1" promptTitle="Graduate or Apprentice" prompt="Indicate if the employee is a:_x000a_G - Graduate (only for employees who are part of a formal graduate program)_x000a_A - Apprentice (not trainees)_x000a__x000a_The cell should be left blank for other types of employees." sqref="F3" xr:uid="{B9C46CF0-C549-4C37-A1BB-AA80536559D6}">
      <formula1>"G,A"</formula1>
    </dataValidation>
    <dataValidation type="list" allowBlank="1" showInputMessage="1" showErrorMessage="1" errorTitle="Invalid Entry" error="Please select valid option from the drop down" promptTitle="Employment Status" prompt="Indicate employee's status: _x000a_  FT - Full-time employees_x000a_  PT - Part-time employees_x000a_  CE - Casual employees" sqref="G3" xr:uid="{0247FC34-4E0C-4467-BF6A-8DA9D95F2D78}">
      <formula1>"FT,PT,CE"</formula1>
    </dataValidation>
    <dataValidation type="list" allowBlank="1" showInputMessage="1" showErrorMessage="1" errorTitle="Invalid Entry" error="Please select valid option from the drop down" promptTitle="Employment Type" prompt="Indicate type of employment arrangement with the employee:_x000a__x000a_  Permanent - permanent / ongoing employees_x000a_  Contract - contract (fixed term) employees or _x000a_  Casual - casual employees." sqref="H3" xr:uid="{B29E4CE8-FCB2-4713-A8D9-DF557DFE8417}">
      <formula1>"Permanent,Contract,Casual"</formula1>
    </dataValidation>
    <dataValidation type="textLength" operator="equal" allowBlank="1" showInputMessage="1" showErrorMessage="1" errorTitle="Invalid Entry" error="please enter exactly a 4 digit australian postcode (eg. 0800)" promptTitle="Office Postcode (####)" prompt="Indicate postcode of employee's primary place of work location (e.g. office, retail store, or warehouse)." sqref="J3" xr:uid="{38DFF84C-6D0D-42ED-B6D5-A3B62B30674B}">
      <formula1>4</formula1>
    </dataValidation>
    <dataValidation type="list" allowBlank="1" showInputMessage="1" showErrorMessage="1" errorTitle="Invalid Entry" error="Please select valid option from the drop down" promptTitle="ANZSCO Group Code (####)" prompt="You must use a four digit occupational code (ANZSCO) for each employee listed in this file. Each code can be found on the 'Occupational categories' tab." sqref="C3" xr:uid="{5864A3ED-5FE2-466D-A531-2D4177519A95}">
      <formula1>ANZSCO_Code</formula1>
    </dataValidation>
    <dataValidation type="whole" allowBlank="1" showInputMessage="1" showErrorMessage="1" errorTitle="TBD" error="find me an error message" promptTitle="Year of birth (YYYY)" prompt="Enter the four digit year of birth for the employee in the YYYY format. Do not enter a full date of birth for each employee" sqref="I3" xr:uid="{484DE249-0FE9-4C53-92AA-3D5396781F4D}">
      <formula1>1931</formula1>
      <formula2>2011</formula2>
    </dataValidation>
    <dataValidation type="decimal" operator="greaterThanOrEqual" allowBlank="1" showInputMessage="1" showErrorMessage="1" error="Base Salary determined on a pro rata basis (proportional to the full time ordinary hours of work). Must be at least $0" promptTitle="Base Salary (Pro-rata)" prompt="Base Salary determined on a pro rata basis (proportional to the full time ordinary hours of work)" sqref="M3" xr:uid="{FC91F0CB-629A-44EC-AE06-31A3085378A6}">
      <formula1>0</formula1>
    </dataValidation>
    <dataValidation type="decimal" operator="greaterThanOrEqual" allowBlank="1" showInputMessage="1" showErrorMessage="1" error="Base Salary determined on a fixed basis (not proportional to the full time ordinary hours of work). Must be atleast $0" promptTitle="Base Salary (Fixed)" prompt="Base Salary determined on a fixed basis (not proportional to the full time ordinary hours of work)" sqref="N3" xr:uid="{C4E2EA03-EAA0-4214-8123-FA84A74517EE}">
      <formula1>0</formula1>
    </dataValidation>
    <dataValidation type="custom" allowBlank="1" showInputMessage="1" showErrorMessage="1" errorTitle="Calculated Field" error="Please do not change this field. This is a pre-calculated field." promptTitle="Calculated Field" prompt="Base Salary(Pro-rata) pro rata payment based on the employee's ordinary hours of work and commencement date if employee started within 12 months before snapshot date + Base Salary (Fixed) remuneration" sqref="U3" xr:uid="{C18638E2-D881-4C2A-A1CB-2379B95CFE9A}">
      <formula1>"""=IF([@[Ordinary Hours]]=0,0,FTEHours*([@[Base Salary (Pro-rata)]])/([@[Ordinary Hours]]*IF(Period=""Year"",1,MIN((SnapshotDate-[@[Employee Start Date]]+1)/365.25,1)))+[@[Base Salary (Fixed)]])"""</formula1>
    </dataValidation>
    <dataValidation type="custom" allowBlank="1" showInputMessage="1" showErrorMessage="1" error="Please do not change this field. This is a pre-calculated field." promptTitle="Calculated Field " prompt="Annualised Ordinary Time Earnings OTE (Pro-rata) pro rata payment based on the employee's ordinary hours of work and commencement date if employee started within 12 months before snapshot date + OTE(Fixed) remuneration" sqref="V3" xr:uid="{19924172-8CDF-48EF-AD3C-2A7ECF7BC66A}">
      <formula1>"""=IF([@[Ordinary Hours]]=0,0,FTEHours*([@[OTE (Pro-rata)]])/([@[Ordinary Hours]]*IF(Period=""Year"",1,MIN((SnapshotDate-[@[Employee Start Date]]+1)/365.25,1)))+[@[OTE (Fixed)]])"""</formula1>
    </dataValidation>
    <dataValidation type="custom" allowBlank="1" showInputMessage="1" showErrorMessage="1" errorTitle="Calculated Field" error="Please do not change this field. This is a pre-calculated field." promptTitle="Calculated Field" prompt="OTE Annual + Super Annual + Allowances + Fringe Benefits + ESS" sqref="X3" xr:uid="{E0476D00-700F-4279-93EC-595A4FD34ADD}">
      <formula1>"""=[@[OTE (Annual)]]+[@[Superannuation (Annual)]]+[@Allowances]+[@[Fringe Benefits]]+[@ESS]"""</formula1>
    </dataValidation>
    <dataValidation type="decimal" operator="greaterThanOrEqual" allowBlank="1" showInputMessage="1" showErrorMessage="1" error="This is should be Portion of the total Ordinary Time Earnings on the STP file made on a pro rata basis (proportional to the full time ordinary hours of work) for the past 12 months up to the snapshot date. Must be atleast $0" promptTitle="OTE (Pro-rata)" prompt="Portion of the total Ordinary Time Earnings on the STP file made on a pro rata basis (proportional to the full time ordinary hours of work) for the past 12 months up to the snapshot date." sqref="O3" xr:uid="{FA735DCC-AA44-4717-8C0A-E25FC363872A}">
      <formula1>0</formula1>
    </dataValidation>
    <dataValidation type="decimal" operator="greaterThanOrEqual" allowBlank="1" showInputMessage="1" showErrorMessage="1" error="This should be portion of the Ordinary Time Earnings on the STP file paid on a fixed basis (not proportional to the full time ordinary hours of work) for the past 12 months up to the snapshot date. Must be at least $0" promptTitle="OTE(Fixed)" prompt="Portion of the Ordinary Time Earnings on the STP file paid on a fixed basis (not proportional to the full time ordinary hours of work) for the past 12 months up to the snapshot date" sqref="P3" xr:uid="{1F15DBD7-D871-4A51-B00E-48187124D612}">
      <formula1>0</formula1>
    </dataValidation>
    <dataValidation type="decimal" operator="greaterThanOrEqual" allowBlank="1" showInputMessage="1" showErrorMessage="1" error="This is the total superannuation paid to the employee for the past 12 months on the STP file up to the nominated snapshot date. Must be atleast $0" promptTitle="Super" prompt="Total Superannuation paid for the past 12 months up to the snapshot date. Must be at least $0" sqref="Q3" xr:uid="{D3A8FB42-8E5B-4932-9BCB-B5934A702003}">
      <formula1>0</formula1>
    </dataValidation>
    <dataValidation type="decimal" operator="greaterThanOrEqual" allowBlank="1" showInputMessage="1" showErrorMessage="1" error="This should be the total allowances paid to the employee on the STP file for the past 12 months upto the snapshot date. Must be atleast $0" promptTitle="Allowances" prompt="The total allowances paid to the employee on the STP file for the past 12 months up to the snapshot date" sqref="R3" xr:uid="{E4CD0885-4DF3-47C5-8BB9-6BD828AE1197}">
      <formula1>0</formula1>
    </dataValidation>
    <dataValidation type="decimal" operator="greaterThanOrEqual" allowBlank="1" showInputMessage="1" showErrorMessage="1" error="This indicates the fringe benefits received by the employee on the STP file for the past 12 months up to the snapshot date. Must be atleast $0" promptTitle="Fringe Benefits" prompt="This indicates the fringe benefits received by the employee on the STP file for the past 12 months up to the snapshot date. Must be at least $0" sqref="S3" xr:uid="{60DD0269-D01D-4790-BBEA-CA50BD200DB2}">
      <formula1>0</formula1>
    </dataValidation>
    <dataValidation type="decimal" operator="greaterThanOrEqual" allowBlank="1" showInputMessage="1" showErrorMessage="1" error="This should indicate total vested income received by the employee from employee share schemes for the past 12 months up to the snapshot date. Must be atleast $0" promptTitle="ESS" prompt="Total vested income received by the employee from employee share schemes for the past 12 months up to the snapshot date" sqref="T3" xr:uid="{86DC189F-0029-4BE8-9F6F-30D21A603A61}">
      <formula1>0</formula1>
    </dataValidation>
    <dataValidation allowBlank="1" sqref="Y3" xr:uid="{31A2DE22-061C-4462-BE24-D2CC7B7188DF}"/>
  </dataValidations>
  <hyperlinks>
    <hyperlink ref="Y2" location="'3. Data Validation'!A1" display="Data Validation" xr:uid="{0B4385CA-A845-46EE-9603-E4C58AFE275F}"/>
  </hyperlink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3">
        <x14:dataValidation type="date" operator="lessThanOrEqual" allowBlank="1" showInputMessage="1" showErrorMessage="1" error="Date that the employee commenced employment with the organisation (DD/MM/YYYY). Employees that commenced after the nominated snapshot date must not be included." promptTitle="Employee Start Date" prompt="Date that the employee commenced employment with the organisation (DD/MM/YYYY). Employees that commenced after the nominated snapshot date must not be included." xr:uid="{DE91E0FA-A37C-4CEA-B62B-9832F26FD099}">
          <x14:formula1>
            <xm:f>Instructions!$D$4</xm:f>
          </x14:formula1>
          <xm:sqref>L3</xm:sqref>
        </x14:dataValidation>
        <x14:dataValidation type="decimal" allowBlank="1" showInputMessage="1" showErrorMessage="1" error="The ordinary hours entered is negative or more than twice the nominated standard hours." promptTitle="Ordinary Hours" prompt="The employee's ordinary hours of work for the period specified (daily, weekly, fortnightly, monthly, quarterly, or yearly). Please read the Explanation page before fill in this column. " xr:uid="{9827A430-58E6-4C9F-9AF1-ED3161D8127F}">
          <x14:formula1>
            <xm:f>1</xm:f>
          </x14:formula1>
          <x14:formula2>
            <xm:f>2*Instructions!$D$6</xm:f>
          </x14:formula2>
          <xm:sqref>K3</xm:sqref>
        </x14:dataValidation>
        <x14:dataValidation type="custom" allowBlank="1" showInputMessage="1" showErrorMessage="1" error="Please do not change this field. This is a pre-calculated field." promptTitle="Calculated Field" prompt="The superannuation on pro rata OTE annualised (as per employee ordinary hours of work and commencement date if employee started within 12 months before snapshot date)+superannuation on OTE fixed payment." xr:uid="{2A6B37FC-926F-485E-8274-2D8153BC3FF0}">
          <x14:formula1>
            <xm:f>_xlfn.FORMULATEXT(W3)="="&amp;_xlfn.FORMULATEXT('1. Submission summary'!$AA$1)</xm:f>
          </x14:formula1>
          <xm:sqref>W3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DA5EB-D042-4165-8986-2D0EA35D9712}">
  <sheetPr>
    <tabColor rgb="FFFFF8D9"/>
  </sheetPr>
  <dimension ref="A1:AA75"/>
  <sheetViews>
    <sheetView zoomScale="90" zoomScaleNormal="90" workbookViewId="0">
      <selection sqref="A1:G1"/>
    </sheetView>
  </sheetViews>
  <sheetFormatPr defaultColWidth="0" defaultRowHeight="15" zeroHeight="1" x14ac:dyDescent="0.25"/>
  <cols>
    <col min="1" max="3" width="2.42578125" style="59" customWidth="1"/>
    <col min="4" max="4" width="36.42578125" style="59" customWidth="1"/>
    <col min="5" max="5" width="10.140625" style="59" bestFit="1" customWidth="1"/>
    <col min="6" max="11" width="18.140625" style="59" customWidth="1"/>
    <col min="12" max="13" width="3.140625" style="59" customWidth="1"/>
    <col min="14" max="14" width="13.85546875" style="59" hidden="1" customWidth="1"/>
    <col min="15" max="15" width="2.85546875" style="59" hidden="1" customWidth="1"/>
    <col min="16" max="16" width="8.7109375" style="59" hidden="1" customWidth="1"/>
    <col min="17" max="17" width="10.28515625" style="59" hidden="1" customWidth="1"/>
    <col min="18" max="18" width="9.7109375" style="59" hidden="1" customWidth="1"/>
    <col min="19" max="19" width="12.140625" style="59" hidden="1" customWidth="1"/>
    <col min="20" max="20" width="15.85546875" style="59" hidden="1" customWidth="1"/>
    <col min="21" max="21" width="11.5703125" style="59" hidden="1" customWidth="1"/>
    <col min="22" max="23" width="8.7109375" style="59" hidden="1" customWidth="1"/>
    <col min="24" max="24" width="16.140625" style="59" hidden="1" customWidth="1"/>
    <col min="25" max="25" width="70.140625" style="59" hidden="1" customWidth="1"/>
    <col min="26" max="16384" width="8.7109375" style="59" hidden="1"/>
  </cols>
  <sheetData>
    <row r="1" spans="1:27" ht="39.75" customHeight="1" thickTop="1" thickBot="1" x14ac:dyDescent="0.3">
      <c r="A1" s="200" t="s">
        <v>1142</v>
      </c>
      <c r="B1" s="201"/>
      <c r="C1" s="201"/>
      <c r="D1" s="201"/>
      <c r="E1" s="201"/>
      <c r="F1" s="201"/>
      <c r="G1" s="202"/>
      <c r="H1" s="200"/>
      <c r="I1" s="201"/>
      <c r="J1" s="201"/>
      <c r="K1" s="201"/>
      <c r="L1" s="201"/>
      <c r="M1" s="201"/>
      <c r="N1" s="57" t="str" cm="1">
        <f t="array" ref="N1:N2">_xlfn.UNIQUE(Table1[[#All],[Employing ABN]])</f>
        <v>Employing ABN</v>
      </c>
      <c r="P1" s="60" t="s">
        <v>1162</v>
      </c>
      <c r="Q1" s="61" t="s">
        <v>43</v>
      </c>
      <c r="R1" s="62" t="s">
        <v>1163</v>
      </c>
      <c r="S1" s="62" t="s">
        <v>1164</v>
      </c>
      <c r="T1" s="63" t="s">
        <v>1165</v>
      </c>
      <c r="U1" s="60"/>
      <c r="X1" s="59" t="s">
        <v>1166</v>
      </c>
      <c r="Y1" s="59" t="s">
        <v>1167</v>
      </c>
      <c r="AA1" s="136" t="s">
        <v>1271</v>
      </c>
    </row>
    <row r="2" spans="1:27" ht="23.25" customHeight="1" x14ac:dyDescent="0.25">
      <c r="B2" s="46" t="s">
        <v>1168</v>
      </c>
      <c r="D2" s="64"/>
      <c r="I2" s="65"/>
      <c r="J2" s="203"/>
      <c r="K2" s="203"/>
      <c r="N2" s="58">
        <v>0</v>
      </c>
      <c r="P2" s="60">
        <f t="shared" ref="P2:P3" si="0">2026-Q2-3</f>
        <v>15</v>
      </c>
      <c r="Q2" s="66">
        <f t="shared" ref="Q2:Q6" si="1">Q3+1</f>
        <v>2008</v>
      </c>
      <c r="R2" s="67">
        <v>0.36799999999999999</v>
      </c>
      <c r="S2" s="59">
        <f t="shared" ref="S2:S7" si="2">R2*$S$8</f>
        <v>9.1815999999999995</v>
      </c>
      <c r="T2" s="68">
        <f>ROUND((S2*35*52)*0.95,0)</f>
        <v>15875</v>
      </c>
      <c r="U2" s="69"/>
      <c r="X2" s="59">
        <v>1</v>
      </c>
      <c r="Y2" s="59" t="s">
        <v>1169</v>
      </c>
    </row>
    <row r="3" spans="1:27" ht="15" customHeight="1" x14ac:dyDescent="0.25">
      <c r="B3" s="46" t="s">
        <v>1170</v>
      </c>
      <c r="J3" s="70"/>
      <c r="K3" s="70"/>
      <c r="N3" s="58"/>
      <c r="P3" s="60">
        <f t="shared" si="0"/>
        <v>16</v>
      </c>
      <c r="Q3" s="66">
        <f>Q4+1</f>
        <v>2007</v>
      </c>
      <c r="R3" s="67">
        <v>0.47299999999999998</v>
      </c>
      <c r="S3" s="59">
        <f t="shared" si="2"/>
        <v>11.801349999999999</v>
      </c>
      <c r="T3" s="68">
        <f t="shared" ref="T3:T8" si="3">ROUND((S3*35*52)*0.95,0)</f>
        <v>20405</v>
      </c>
      <c r="U3" s="69"/>
      <c r="X3" s="59">
        <v>2</v>
      </c>
      <c r="Y3" s="59" t="s">
        <v>1171</v>
      </c>
    </row>
    <row r="4" spans="1:27" ht="15" customHeight="1" thickBot="1" x14ac:dyDescent="0.3">
      <c r="A4" s="46"/>
      <c r="J4" s="70"/>
      <c r="K4" s="70"/>
      <c r="N4" s="58"/>
      <c r="P4" s="60">
        <f>2026-Q4-3</f>
        <v>17</v>
      </c>
      <c r="Q4" s="66">
        <f t="shared" si="1"/>
        <v>2006</v>
      </c>
      <c r="R4" s="67">
        <v>0.57799999999999996</v>
      </c>
      <c r="S4" s="59">
        <f t="shared" si="2"/>
        <v>14.421099999999999</v>
      </c>
      <c r="T4" s="68">
        <f t="shared" si="3"/>
        <v>24934</v>
      </c>
      <c r="U4" s="69"/>
      <c r="X4" s="59">
        <v>3</v>
      </c>
      <c r="Y4" s="59" t="s">
        <v>1172</v>
      </c>
    </row>
    <row r="5" spans="1:27" x14ac:dyDescent="0.25">
      <c r="D5" s="72"/>
      <c r="E5" s="73"/>
      <c r="F5" s="73"/>
      <c r="G5" s="74"/>
      <c r="H5" s="75"/>
      <c r="J5" s="70"/>
      <c r="K5" s="70"/>
      <c r="N5" s="58"/>
      <c r="P5" s="60">
        <f>2026-Q5-3</f>
        <v>18</v>
      </c>
      <c r="Q5" s="66">
        <f t="shared" si="1"/>
        <v>2005</v>
      </c>
      <c r="R5" s="67">
        <v>0.68300000000000005</v>
      </c>
      <c r="S5" s="59">
        <f t="shared" si="2"/>
        <v>17.040850000000002</v>
      </c>
      <c r="T5" s="80">
        <f t="shared" si="3"/>
        <v>29464</v>
      </c>
      <c r="U5" s="69"/>
      <c r="X5" s="59">
        <v>4</v>
      </c>
      <c r="Y5" s="59" t="s">
        <v>1174</v>
      </c>
    </row>
    <row r="6" spans="1:27" x14ac:dyDescent="0.25">
      <c r="D6" s="76"/>
      <c r="E6" s="77"/>
      <c r="F6" s="77"/>
      <c r="G6" s="78" t="s">
        <v>1173</v>
      </c>
      <c r="H6" s="79">
        <f>COUNTIF(Table1[Missing],"&lt;&gt;"&amp;0)</f>
        <v>0</v>
      </c>
      <c r="N6" s="58"/>
      <c r="P6" s="60">
        <f>2026-Q6-3</f>
        <v>19</v>
      </c>
      <c r="Q6" s="66">
        <f t="shared" si="1"/>
        <v>2004</v>
      </c>
      <c r="R6" s="67">
        <v>0.82499999999999996</v>
      </c>
      <c r="S6" s="59">
        <f t="shared" si="2"/>
        <v>20.583749999999998</v>
      </c>
      <c r="T6" s="68">
        <f t="shared" si="3"/>
        <v>35589</v>
      </c>
      <c r="U6" s="69"/>
      <c r="X6" s="59">
        <v>5</v>
      </c>
      <c r="Y6" s="59" t="s">
        <v>1176</v>
      </c>
    </row>
    <row r="7" spans="1:27" x14ac:dyDescent="0.25">
      <c r="D7" s="76"/>
      <c r="E7" s="77"/>
      <c r="F7" s="77"/>
      <c r="G7" s="78" t="s">
        <v>1175</v>
      </c>
      <c r="H7" s="79">
        <f>COUNTIF(Table1[OccMgr],"&lt;&gt;"&amp;0)</f>
        <v>0</v>
      </c>
      <c r="N7" s="58"/>
      <c r="P7" s="60">
        <f>2026-Q7-3</f>
        <v>20</v>
      </c>
      <c r="Q7" s="66">
        <f>Q8+1</f>
        <v>2003</v>
      </c>
      <c r="R7" s="67">
        <v>0.97699999999999998</v>
      </c>
      <c r="S7" s="59">
        <f t="shared" si="2"/>
        <v>24.376149999999999</v>
      </c>
      <c r="T7" s="68">
        <f t="shared" si="3"/>
        <v>42146</v>
      </c>
      <c r="U7" s="69"/>
      <c r="X7" s="59">
        <v>6</v>
      </c>
      <c r="Y7" s="59" t="s">
        <v>1178</v>
      </c>
    </row>
    <row r="8" spans="1:27" ht="15.75" thickBot="1" x14ac:dyDescent="0.3">
      <c r="D8" s="76"/>
      <c r="E8" s="77"/>
      <c r="F8" s="77"/>
      <c r="G8" s="78" t="s">
        <v>1177</v>
      </c>
      <c r="H8" s="79">
        <f>COUNTIF(Table1[EmpTypStat],"&lt;&gt;"&amp;0)</f>
        <v>0</v>
      </c>
      <c r="N8" s="58"/>
      <c r="P8" s="60">
        <f>2026-Q8-3</f>
        <v>21</v>
      </c>
      <c r="Q8" s="81">
        <v>2002</v>
      </c>
      <c r="R8" s="82">
        <v>1</v>
      </c>
      <c r="S8" s="83">
        <v>24.95</v>
      </c>
      <c r="T8" s="84">
        <f t="shared" si="3"/>
        <v>43139</v>
      </c>
      <c r="U8" s="60"/>
      <c r="X8" s="59">
        <v>7</v>
      </c>
      <c r="Y8" s="59" t="s">
        <v>1180</v>
      </c>
    </row>
    <row r="9" spans="1:27" ht="15.75" thickTop="1" x14ac:dyDescent="0.25">
      <c r="D9" s="76"/>
      <c r="E9" s="77"/>
      <c r="F9" s="77"/>
      <c r="G9" s="78" t="s">
        <v>1179</v>
      </c>
      <c r="H9" s="79">
        <f>COUNTIF(Table1[SalCheck],"&lt;&gt;"&amp;0)</f>
        <v>0</v>
      </c>
      <c r="N9" s="58"/>
      <c r="X9" s="59">
        <v>8</v>
      </c>
      <c r="Y9" s="59" t="s">
        <v>1181</v>
      </c>
    </row>
    <row r="10" spans="1:27" ht="15.75" thickBot="1" x14ac:dyDescent="0.3">
      <c r="D10" s="85"/>
      <c r="E10" s="86"/>
      <c r="F10" s="86"/>
      <c r="G10" s="87"/>
      <c r="H10" s="88"/>
      <c r="N10" s="58"/>
      <c r="X10" s="59">
        <v>9</v>
      </c>
      <c r="Y10" s="59" t="s">
        <v>1182</v>
      </c>
    </row>
    <row r="11" spans="1:27" x14ac:dyDescent="0.25">
      <c r="E11" s="71"/>
      <c r="F11" s="71"/>
      <c r="N11" s="58"/>
      <c r="X11" s="59">
        <v>10</v>
      </c>
      <c r="Y11" s="59" t="s">
        <v>1184</v>
      </c>
    </row>
    <row r="12" spans="1:27" ht="15.75" x14ac:dyDescent="0.25">
      <c r="A12" s="89"/>
      <c r="B12" s="89" t="s">
        <v>94</v>
      </c>
      <c r="E12" s="71"/>
      <c r="F12" s="71"/>
      <c r="N12" s="58"/>
      <c r="Q12" s="92" t="s">
        <v>1188</v>
      </c>
      <c r="R12" s="71" t="s">
        <v>1189</v>
      </c>
      <c r="X12" s="59">
        <v>11</v>
      </c>
      <c r="Y12" s="59" t="s">
        <v>1186</v>
      </c>
    </row>
    <row r="13" spans="1:27" ht="24" x14ac:dyDescent="0.25">
      <c r="B13" s="46" t="s">
        <v>1183</v>
      </c>
      <c r="D13" s="64"/>
      <c r="E13" s="71"/>
      <c r="F13" s="71"/>
      <c r="N13" s="58"/>
      <c r="Q13" s="59" t="s">
        <v>1209</v>
      </c>
      <c r="R13" s="59" t="s">
        <v>1276</v>
      </c>
      <c r="X13" s="59">
        <v>12</v>
      </c>
      <c r="Y13" s="59" t="s">
        <v>1190</v>
      </c>
    </row>
    <row r="14" spans="1:27" x14ac:dyDescent="0.25">
      <c r="B14" s="46" t="s">
        <v>1185</v>
      </c>
      <c r="E14" s="71"/>
      <c r="F14" s="71"/>
      <c r="N14" s="58"/>
      <c r="Q14" s="59" t="s">
        <v>1209</v>
      </c>
      <c r="R14" s="59" t="s">
        <v>1268</v>
      </c>
      <c r="X14" s="59">
        <v>13</v>
      </c>
      <c r="Y14" s="59" t="s">
        <v>1193</v>
      </c>
    </row>
    <row r="15" spans="1:27" ht="15.75" thickBot="1" x14ac:dyDescent="0.3">
      <c r="B15" s="46"/>
      <c r="E15" s="71"/>
      <c r="F15" s="71"/>
      <c r="N15" s="58"/>
      <c r="Q15" s="59" t="s">
        <v>1209</v>
      </c>
      <c r="R15" s="59" t="s">
        <v>1277</v>
      </c>
      <c r="X15" s="59">
        <v>14</v>
      </c>
      <c r="Y15" s="59" t="s">
        <v>1195</v>
      </c>
    </row>
    <row r="16" spans="1:27" ht="15.75" thickBot="1" x14ac:dyDescent="0.3">
      <c r="E16" s="90" t="s">
        <v>1187</v>
      </c>
      <c r="F16" s="91" t="s">
        <v>17</v>
      </c>
      <c r="N16" s="58"/>
      <c r="Q16" s="59" t="s">
        <v>1209</v>
      </c>
      <c r="R16" s="59" t="s">
        <v>1278</v>
      </c>
      <c r="X16" s="59">
        <v>15</v>
      </c>
      <c r="Y16" s="59" t="s">
        <v>1201</v>
      </c>
    </row>
    <row r="17" spans="1:25" ht="15.75" thickBot="1" x14ac:dyDescent="0.3">
      <c r="N17" s="58"/>
      <c r="Q17" s="59" t="s">
        <v>1209</v>
      </c>
      <c r="R17" s="59" t="s">
        <v>1279</v>
      </c>
      <c r="X17" s="156">
        <v>16</v>
      </c>
      <c r="Y17" s="156" t="s">
        <v>1272</v>
      </c>
    </row>
    <row r="18" spans="1:25" ht="15.75" thickBot="1" x14ac:dyDescent="0.3">
      <c r="F18" s="197" t="s">
        <v>74</v>
      </c>
      <c r="G18" s="198"/>
      <c r="H18" s="199"/>
      <c r="I18" s="197" t="s">
        <v>84</v>
      </c>
      <c r="J18" s="198"/>
      <c r="K18" s="199"/>
      <c r="N18" s="58"/>
      <c r="X18" s="156">
        <v>17</v>
      </c>
      <c r="Y18" s="156" t="s">
        <v>1273</v>
      </c>
    </row>
    <row r="19" spans="1:25" ht="15.75" thickBot="1" x14ac:dyDescent="0.3">
      <c r="D19" s="97" t="s">
        <v>49</v>
      </c>
      <c r="E19" s="101" t="s">
        <v>1196</v>
      </c>
      <c r="F19" s="94" t="s">
        <v>1197</v>
      </c>
      <c r="G19" s="95" t="s">
        <v>1198</v>
      </c>
      <c r="H19" s="96" t="s">
        <v>1199</v>
      </c>
      <c r="I19" s="94" t="s">
        <v>1197</v>
      </c>
      <c r="J19" s="95" t="s">
        <v>1198</v>
      </c>
      <c r="K19" s="96" t="s">
        <v>1199</v>
      </c>
      <c r="N19" s="58"/>
      <c r="Q19" s="60" t="s">
        <v>1209</v>
      </c>
      <c r="R19" s="59" t="s">
        <v>1254</v>
      </c>
      <c r="X19" s="59">
        <v>18</v>
      </c>
      <c r="Y19" s="59" t="s">
        <v>1204</v>
      </c>
    </row>
    <row r="20" spans="1:25" x14ac:dyDescent="0.25">
      <c r="B20" s="102">
        <v>1</v>
      </c>
      <c r="D20" s="105" t="s">
        <v>1274</v>
      </c>
      <c r="E20" s="104">
        <f>IF($F$16="Employing ABN",COUNTIFS(Table1[Emp12],$B20),COUNTIFS(Table1[Employing ABN],$F$16,Table1[Emp12],$B20))</f>
        <v>0</v>
      </c>
      <c r="F20" s="137">
        <f>IF($F$16="Employing ABN",_xlfn.MINIFS(Table1[Base Salary],Table1[Emp12],$B20),_xlfn.MINIFS(Table1[Base Salary],Table1[Employing ABN],$F$16,Table1[Emp12],$B20))</f>
        <v>0</v>
      </c>
      <c r="G20" s="138">
        <f>IF(E20=0,0,IF($F$16="Employing ABN",AVERAGEIFS(Table1[Base Salary],Table1[Emp12],$B20),AVERAGEIFS(Table1[Base Salary],Table1[Employing ABN],$F$16,Table1[Emp12],$B20)))</f>
        <v>0</v>
      </c>
      <c r="H20" s="139">
        <f>IF($F$16="Employing ABN",_xlfn.MAXIFS(Table1[Base Salary],Table1[Emp12],$B20),_xlfn.MAXIFS(Table1[Base Salary],Table1[Employing ABN],$F$16,Table1[Emp12],$B20))</f>
        <v>0</v>
      </c>
      <c r="I20" s="137">
        <f>IF($F$16="Employing ABN",_xlfn.MINIFS(Table1[Total Remuneration],Table1[Emp12],$B20),_xlfn.MINIFS(Table1[Total Remuneration],Table1[Employing ABN],$F$16,Table1[Emp12],$B20))</f>
        <v>0</v>
      </c>
      <c r="J20" s="138">
        <f>IF(E20=0,0,IF($F$16="Employing ABN",AVERAGEIFS(Table1[Total Remuneration],Table1[Emp12],$B20),AVERAGEIFS(Table1[Total Remuneration],Table1[Employing ABN],$F$16,Table1[Emp12],$B20)))</f>
        <v>0</v>
      </c>
      <c r="K20" s="140">
        <f>IF($F$16="Employing ABN",_xlfn.MAXIFS(Table1[Total Remuneration],Table1[Emp12],$B20),_xlfn.MAXIFS(Table1[Total Remuneration],Table1[Employing ABN],$F$16,Table1[Emp12],$B20))</f>
        <v>0</v>
      </c>
      <c r="N20" s="58"/>
      <c r="Q20" s="60" t="s">
        <v>1209</v>
      </c>
      <c r="R20" s="59" t="s">
        <v>1255</v>
      </c>
      <c r="X20" s="59">
        <v>19</v>
      </c>
      <c r="Y20" s="59" t="s">
        <v>1206</v>
      </c>
    </row>
    <row r="21" spans="1:25" ht="15.75" thickBot="1" x14ac:dyDescent="0.3">
      <c r="B21" s="102">
        <v>0</v>
      </c>
      <c r="D21" s="107" t="s">
        <v>1275</v>
      </c>
      <c r="E21" s="108">
        <f>IF($F$16="Employing ABN",COUNTIFS(Table1[Emp12],$B21),COUNTIFS(Table1[Employing ABN],$F$16,Table1[Emp12],$B21))</f>
        <v>0</v>
      </c>
      <c r="F21" s="141">
        <f>IF($F$16="Employing ABN",_xlfn.MINIFS(Table1[Base Salary],Table1[Emp12],$B21),_xlfn.MINIFS(Table1[Base Salary],Table1[Employing ABN],$F$16,Table1[Emp12],$B21))</f>
        <v>0</v>
      </c>
      <c r="G21" s="142">
        <f>IF(E21=0,0,IF($F$16="Employing ABN",AVERAGEIFS(Table1[Base Salary],Table1[Emp12],$B21),AVERAGEIFS(Table1[Base Salary],Table1[Employing ABN],$F$16,Table1[Emp12],$B21)))</f>
        <v>0</v>
      </c>
      <c r="H21" s="143">
        <f>IF($F$16="Employing ABN",_xlfn.MAXIFS(Table1[Base Salary],Table1[Emp12],$B21),_xlfn.MAXIFS(Table1[Base Salary],Table1[Employing ABN],$F$16,Table1[Emp12],$B21))</f>
        <v>0</v>
      </c>
      <c r="I21" s="141">
        <f>IF($F$16="Employing ABN",_xlfn.MINIFS(Table1[Total Remuneration],Table1[Emp12],$B21),_xlfn.MINIFS(Table1[Total Remuneration],Table1[Employing ABN],$F$16,Table1[Emp12],$B21))</f>
        <v>0</v>
      </c>
      <c r="J21" s="142">
        <f>IF(E21=0,0,IF($F$16="Employing ABN",AVERAGEIFS(Table1[Total Remuneration],Table1[Emp12],$B21),AVERAGEIFS(Table1[Total Remuneration],Table1[Employing ABN],$F$16,Table1[Emp12],$B21)))</f>
        <v>0</v>
      </c>
      <c r="K21" s="144">
        <f>IF($F$16="Employing ABN",_xlfn.MAXIFS(Table1[Total Remuneration],Table1[Emp12],$B21),_xlfn.MAXIFS(Table1[Total Remuneration],Table1[Employing ABN],$F$16,Table1[Emp12],$B21))</f>
        <v>0</v>
      </c>
      <c r="N21" s="58"/>
      <c r="Q21" s="60" t="s">
        <v>1209</v>
      </c>
      <c r="R21" s="59" t="s">
        <v>1192</v>
      </c>
      <c r="X21" s="59">
        <v>20</v>
      </c>
      <c r="Y21" s="59" t="s">
        <v>1208</v>
      </c>
    </row>
    <row r="22" spans="1:25" x14ac:dyDescent="0.25">
      <c r="N22" s="58"/>
      <c r="Q22" s="60" t="s">
        <v>1209</v>
      </c>
      <c r="R22" s="59" t="s">
        <v>1194</v>
      </c>
      <c r="X22" s="59">
        <v>21</v>
      </c>
      <c r="Y22" s="59" t="s">
        <v>1211</v>
      </c>
    </row>
    <row r="23" spans="1:25" ht="15.75" thickBot="1" x14ac:dyDescent="0.3">
      <c r="N23" s="58"/>
      <c r="Q23" s="60" t="s">
        <v>1209</v>
      </c>
      <c r="R23" s="59" t="s">
        <v>1200</v>
      </c>
      <c r="X23" s="59">
        <v>22</v>
      </c>
      <c r="Y23" s="59" t="s">
        <v>1213</v>
      </c>
    </row>
    <row r="24" spans="1:25" ht="15.75" thickBot="1" x14ac:dyDescent="0.3">
      <c r="F24" s="197" t="s">
        <v>74</v>
      </c>
      <c r="G24" s="198"/>
      <c r="H24" s="199"/>
      <c r="I24" s="197" t="s">
        <v>84</v>
      </c>
      <c r="J24" s="198"/>
      <c r="K24" s="199"/>
      <c r="N24" s="58"/>
      <c r="Q24" s="60" t="s">
        <v>1209</v>
      </c>
      <c r="R24" s="59" t="s">
        <v>1203</v>
      </c>
      <c r="X24" s="59">
        <v>23</v>
      </c>
      <c r="Y24" s="59" t="s">
        <v>1216</v>
      </c>
    </row>
    <row r="25" spans="1:25" ht="15.75" thickBot="1" x14ac:dyDescent="0.3">
      <c r="E25" s="93" t="s">
        <v>1196</v>
      </c>
      <c r="F25" s="94" t="s">
        <v>1197</v>
      </c>
      <c r="G25" s="95" t="s">
        <v>1198</v>
      </c>
      <c r="H25" s="96" t="s">
        <v>1199</v>
      </c>
      <c r="I25" s="94" t="s">
        <v>1197</v>
      </c>
      <c r="J25" s="95" t="s">
        <v>1198</v>
      </c>
      <c r="K25" s="96" t="s">
        <v>1199</v>
      </c>
      <c r="N25" s="58"/>
      <c r="Q25" s="60" t="s">
        <v>1209</v>
      </c>
      <c r="R25" s="59" t="s">
        <v>1205</v>
      </c>
      <c r="X25" s="59">
        <v>24</v>
      </c>
    </row>
    <row r="26" spans="1:25" ht="15.75" thickBot="1" x14ac:dyDescent="0.3">
      <c r="D26" s="97" t="s">
        <v>1202</v>
      </c>
      <c r="E26" s="98">
        <f>IF($F$16="Employing ABN",COUNTA(Table1[Gender]),COUNTIFS(Table1[Employing ABN],$F$16))</f>
        <v>0</v>
      </c>
      <c r="F26" s="145">
        <f>IF($F$16="Employing ABN",MIN(Table1[Base Salary]),_xlfn.MINIFS(Table1[Base Salary],Table1[Employing ABN],$F$16))</f>
        <v>0</v>
      </c>
      <c r="G26" s="146">
        <f>IF(E26=0,0,IF($F$16="Employing ABN",AVERAGE(Table1[Base Salary]),AVERAGEIFS(Table1[Base Salary],Table1[Employing ABN],$F$16)))</f>
        <v>0</v>
      </c>
      <c r="H26" s="147">
        <f>IF($F$16="Employing ABN",MAX(Table1[Base Salary]),_xlfn.MAXIFS(Table1[Base Salary],Table1[Employing ABN],$F$16))</f>
        <v>0</v>
      </c>
      <c r="I26" s="145">
        <f>IF($F$16="Employing ABN",MIN(Table1[Total Remuneration]),_xlfn.MINIFS(Table1[Total Remuneration],Table1[Employing ABN],$F$16))</f>
        <v>0</v>
      </c>
      <c r="J26" s="146">
        <f>IF(E26=0,0,IF($F$16="Employing ABN",AVERAGE(Table1[Total Remuneration]),AVERAGEIFS(Table1[Total Remuneration],Table1[Employing ABN],$F$16)))</f>
        <v>0</v>
      </c>
      <c r="K26" s="148">
        <f>IF($F$16="Employing ABN",MAX(Table1[Total Remuneration]),_xlfn.MAXIFS(Table1[Total Remuneration],Table1[Employing ABN],$F$16))</f>
        <v>0</v>
      </c>
      <c r="N26" s="58"/>
      <c r="Q26" s="99" t="s">
        <v>1191</v>
      </c>
      <c r="R26" s="100" t="s">
        <v>1207</v>
      </c>
      <c r="X26" s="59">
        <v>25</v>
      </c>
    </row>
    <row r="27" spans="1:25" x14ac:dyDescent="0.25">
      <c r="N27" s="58"/>
      <c r="Q27" s="60" t="s">
        <v>1209</v>
      </c>
      <c r="R27" s="59" t="s">
        <v>1210</v>
      </c>
      <c r="X27" s="59">
        <v>26</v>
      </c>
    </row>
    <row r="28" spans="1:25" ht="15.75" thickBot="1" x14ac:dyDescent="0.3">
      <c r="N28" s="58"/>
      <c r="Q28" s="60" t="s">
        <v>1209</v>
      </c>
      <c r="R28" s="59" t="s">
        <v>1212</v>
      </c>
    </row>
    <row r="29" spans="1:25" ht="15.75" thickBot="1" x14ac:dyDescent="0.3">
      <c r="F29" s="197" t="s">
        <v>74</v>
      </c>
      <c r="G29" s="198"/>
      <c r="H29" s="199"/>
      <c r="I29" s="197" t="s">
        <v>84</v>
      </c>
      <c r="J29" s="198"/>
      <c r="K29" s="199"/>
      <c r="N29" s="58"/>
      <c r="Q29" s="60" t="s">
        <v>1209</v>
      </c>
      <c r="R29" s="59" t="s">
        <v>1215</v>
      </c>
    </row>
    <row r="30" spans="1:25" ht="15.75" thickBot="1" x14ac:dyDescent="0.3">
      <c r="D30" s="101" t="s">
        <v>28</v>
      </c>
      <c r="E30" s="101" t="s">
        <v>1196</v>
      </c>
      <c r="F30" s="94" t="s">
        <v>1197</v>
      </c>
      <c r="G30" s="95" t="s">
        <v>1198</v>
      </c>
      <c r="H30" s="96" t="s">
        <v>1199</v>
      </c>
      <c r="I30" s="94" t="s">
        <v>1197</v>
      </c>
      <c r="J30" s="95" t="s">
        <v>1198</v>
      </c>
      <c r="K30" s="96" t="s">
        <v>1199</v>
      </c>
      <c r="N30" s="58"/>
      <c r="Q30" s="60" t="s">
        <v>1209</v>
      </c>
      <c r="R30" s="59" t="s">
        <v>1218</v>
      </c>
    </row>
    <row r="31" spans="1:25" x14ac:dyDescent="0.25">
      <c r="A31" s="102"/>
      <c r="B31" s="102" t="s">
        <v>29</v>
      </c>
      <c r="C31" s="102"/>
      <c r="D31" s="103" t="s">
        <v>1214</v>
      </c>
      <c r="E31" s="104">
        <f>IF($F$16="Employing ABN",COUNTIFS(Table1[Gender],$B31),COUNTIFS(Table1[Employing ABN],$F$16,Table1[Gender],$B31))</f>
        <v>0</v>
      </c>
      <c r="F31" s="149">
        <f>IF($F$16="Employing ABN",_xlfn.MINIFS(Table1[Base Salary],Table1[Gender],$B31),_xlfn.MINIFS(Table1[Base Salary],Table1[Employing ABN],$F$16,Table1[Gender],$B31))</f>
        <v>0</v>
      </c>
      <c r="G31" s="150">
        <f>IF(E31=0,0,IF($F$16="Employing ABN",AVERAGEIFS(Table1[Base Salary],Table1[Gender],$B31),AVERAGEIFS(Table1[Base Salary],Table1[Employing ABN],$F$16,Table1[Gender],$B31)))</f>
        <v>0</v>
      </c>
      <c r="H31" s="151">
        <f>IF($F$16="Employing ABN",_xlfn.MAXIFS(Table1[Base Salary],Table1[Gender],$B31),_xlfn.MAXIFS(Table1[Base Salary],Table1[Employing ABN],$F$16,Table1[Gender],$B31))</f>
        <v>0</v>
      </c>
      <c r="I31" s="149">
        <f>IF($F$16="Employing ABN",_xlfn.MINIFS(Table1[Total Remuneration],Table1[Gender],$B31),_xlfn.MINIFS(Table1[Total Remuneration],Table1[Employing ABN],$F$16,Table1[Gender],$B31))</f>
        <v>0</v>
      </c>
      <c r="J31" s="150">
        <f>IF(E31=0,0,IF($F$16="Employing ABN",AVERAGEIFS(Table1[Total Remuneration],Table1[Gender],$B31),AVERAGEIFS(Table1[Total Remuneration],Table1[Employing ABN],$F$16,Table1[Gender],$B31)))</f>
        <v>0</v>
      </c>
      <c r="K31" s="152">
        <f>IF($F$16="Employing ABN",_xlfn.MAXIFS(Table1[Total Remuneration],Table1[Gender],$B31),_xlfn.MAXIFS(Table1[Total Remuneration],Table1[Employing ABN],$F$16,Table1[Gender],$B31))</f>
        <v>0</v>
      </c>
      <c r="N31" s="58"/>
      <c r="Q31" s="60" t="s">
        <v>1209</v>
      </c>
      <c r="R31" s="59" t="s">
        <v>1220</v>
      </c>
    </row>
    <row r="32" spans="1:25" x14ac:dyDescent="0.25">
      <c r="A32" s="102"/>
      <c r="B32" s="102" t="s">
        <v>51</v>
      </c>
      <c r="C32" s="102"/>
      <c r="D32" s="105" t="s">
        <v>1217</v>
      </c>
      <c r="E32" s="106">
        <f>IF($F$16="Employing ABN",COUNTIFS(Table1[Gender],$B32),COUNTIFS(Table1[Employing ABN],$F$16,Table1[Gender],$B32))</f>
        <v>0</v>
      </c>
      <c r="F32" s="137">
        <f>IF($F$16="Employing ABN",_xlfn.MINIFS(Table1[Base Salary],Table1[Gender],$B32),_xlfn.MINIFS(Table1[Base Salary],Table1[Employing ABN],$F$16,Table1[Gender],$B32))</f>
        <v>0</v>
      </c>
      <c r="G32" s="138">
        <f>IF(E32=0,0,IF($F$16="Employing ABN",AVERAGEIFS(Table1[Base Salary],Table1[Gender],$B32),AVERAGEIFS(Table1[Base Salary],Table1[Employing ABN],$F$16,Table1[Gender],$B32)))</f>
        <v>0</v>
      </c>
      <c r="H32" s="139">
        <f>IF($F$16="Employing ABN",_xlfn.MAXIFS(Table1[Base Salary],Table1[Gender],$B32),_xlfn.MAXIFS(Table1[Base Salary],Table1[Employing ABN],$F$16,Table1[Gender],$B32))</f>
        <v>0</v>
      </c>
      <c r="I32" s="137">
        <f>IF($F$16="Employing ABN",_xlfn.MINIFS(Table1[Total Remuneration],Table1[Gender],$B32),_xlfn.MINIFS(Table1[Total Remuneration],Table1[Employing ABN],$F$16,Table1[Gender],$B32))</f>
        <v>0</v>
      </c>
      <c r="J32" s="138">
        <f>IF(E32=0,0,IF($F$16="Employing ABN",AVERAGEIFS(Table1[Total Remuneration],Table1[Gender],$B32),AVERAGEIFS(Table1[Total Remuneration],Table1[Employing ABN],$F$16,Table1[Gender],$B32)))</f>
        <v>0</v>
      </c>
      <c r="K32" s="140">
        <f>IF($F$16="Employing ABN",_xlfn.MAXIFS(Table1[Total Remuneration],Table1[Gender],$B32),_xlfn.MAXIFS(Table1[Total Remuneration],Table1[Employing ABN],$F$16,Table1[Gender],$B32))</f>
        <v>0</v>
      </c>
      <c r="N32" s="58"/>
      <c r="Q32" s="60" t="s">
        <v>1209</v>
      </c>
      <c r="R32" s="59" t="s">
        <v>1221</v>
      </c>
    </row>
    <row r="33" spans="1:18" ht="15.75" thickBot="1" x14ac:dyDescent="0.3">
      <c r="A33" s="102"/>
      <c r="B33" s="102" t="s">
        <v>83</v>
      </c>
      <c r="C33" s="102"/>
      <c r="D33" s="107" t="s">
        <v>1219</v>
      </c>
      <c r="E33" s="108">
        <f>IF($F$16="Employing ABN",COUNTIFS(Table1[Gender],$B33),COUNTIFS(Table1[Employing ABN],$F$16,Table1[Gender],$B33))</f>
        <v>0</v>
      </c>
      <c r="F33" s="141">
        <f>IF($F$16="Employing ABN",_xlfn.MINIFS(Table1[Base Salary],Table1[Gender],$B33),_xlfn.MINIFS(Table1[Base Salary],Table1[Employing ABN],$F$16,Table1[Gender],$B33))</f>
        <v>0</v>
      </c>
      <c r="G33" s="142">
        <f>IF(E33=0,0,IF($F$16="Employing ABN",AVERAGEIFS(Table1[Base Salary],Table1[Gender],$B33),AVERAGEIFS(Table1[Base Salary],Table1[Employing ABN],$F$16,Table1[Gender],$B33)))</f>
        <v>0</v>
      </c>
      <c r="H33" s="143">
        <f>IF($F$16="Employing ABN",_xlfn.MAXIFS(Table1[Base Salary],Table1[Gender],$B33),_xlfn.MAXIFS(Table1[Base Salary],Table1[Employing ABN],$F$16,Table1[Gender],$B33))</f>
        <v>0</v>
      </c>
      <c r="I33" s="141">
        <f>IF($F$16="Employing ABN",_xlfn.MINIFS(Table1[Total Remuneration],Table1[Gender],$B33),_xlfn.MINIFS(Table1[Total Remuneration],Table1[Employing ABN],$F$16,Table1[Gender],$B33))</f>
        <v>0</v>
      </c>
      <c r="J33" s="142">
        <f>IF(E33=0,0,IF($F$16="Employing ABN",AVERAGEIFS(Table1[Total Remuneration],Table1[Gender],$B33),AVERAGEIFS(Table1[Total Remuneration],Table1[Employing ABN],$F$16,Table1[Gender],$B33)))</f>
        <v>0</v>
      </c>
      <c r="K33" s="144">
        <f>IF($F$16="Employing ABN",_xlfn.MAXIFS(Table1[Total Remuneration],Table1[Gender],$B33),_xlfn.MAXIFS(Table1[Total Remuneration],Table1[Employing ABN],$F$16,Table1[Gender],$B33))</f>
        <v>0</v>
      </c>
      <c r="N33" s="58"/>
      <c r="Q33" s="60" t="s">
        <v>1209</v>
      </c>
      <c r="R33" s="59" t="s">
        <v>1222</v>
      </c>
    </row>
    <row r="34" spans="1:18" x14ac:dyDescent="0.25">
      <c r="A34" s="102"/>
      <c r="B34" s="102"/>
      <c r="C34" s="102"/>
      <c r="D34" s="102"/>
      <c r="E34" s="102"/>
      <c r="F34" s="102"/>
      <c r="G34" s="102"/>
      <c r="H34" s="102"/>
      <c r="I34" s="102"/>
      <c r="J34" s="102"/>
      <c r="K34" s="102"/>
      <c r="L34" s="102"/>
      <c r="M34" s="102"/>
      <c r="N34" s="58"/>
      <c r="Q34" s="60" t="s">
        <v>1209</v>
      </c>
      <c r="R34" s="59" t="s">
        <v>1223</v>
      </c>
    </row>
    <row r="35" spans="1:18" ht="15.75" thickBot="1" x14ac:dyDescent="0.3">
      <c r="A35" s="102"/>
      <c r="B35" s="102"/>
      <c r="C35" s="102"/>
      <c r="D35" s="102"/>
      <c r="E35" s="102"/>
      <c r="F35" s="102"/>
      <c r="G35" s="102"/>
      <c r="H35" s="102"/>
      <c r="I35" s="102"/>
      <c r="J35" s="102"/>
      <c r="K35" s="102"/>
      <c r="L35" s="102"/>
      <c r="M35" s="102"/>
      <c r="N35" s="58"/>
      <c r="Q35" s="60" t="s">
        <v>1224</v>
      </c>
      <c r="R35" s="59" t="s">
        <v>1225</v>
      </c>
    </row>
    <row r="36" spans="1:18" ht="15.75" thickBot="1" x14ac:dyDescent="0.3">
      <c r="A36" s="102"/>
      <c r="B36" s="102"/>
      <c r="C36" s="102"/>
      <c r="F36" s="197" t="s">
        <v>74</v>
      </c>
      <c r="G36" s="198"/>
      <c r="H36" s="199"/>
      <c r="I36" s="197" t="s">
        <v>84</v>
      </c>
      <c r="J36" s="198"/>
      <c r="K36" s="199"/>
      <c r="N36" s="58"/>
      <c r="Q36" s="60" t="s">
        <v>1224</v>
      </c>
      <c r="R36" s="59" t="s">
        <v>1227</v>
      </c>
    </row>
    <row r="37" spans="1:18" ht="15.75" thickBot="1" x14ac:dyDescent="0.3">
      <c r="A37" s="102"/>
      <c r="B37" s="102"/>
      <c r="C37" s="102"/>
      <c r="D37" s="101" t="s">
        <v>24</v>
      </c>
      <c r="E37" s="101" t="s">
        <v>1196</v>
      </c>
      <c r="F37" s="94" t="s">
        <v>1197</v>
      </c>
      <c r="G37" s="95" t="s">
        <v>1198</v>
      </c>
      <c r="H37" s="96" t="s">
        <v>1199</v>
      </c>
      <c r="I37" s="94" t="s">
        <v>1197</v>
      </c>
      <c r="J37" s="95" t="s">
        <v>1198</v>
      </c>
      <c r="K37" s="96" t="s">
        <v>1199</v>
      </c>
      <c r="N37" s="58"/>
      <c r="Q37" s="60" t="s">
        <v>1209</v>
      </c>
      <c r="R37" s="59" t="s">
        <v>1229</v>
      </c>
    </row>
    <row r="38" spans="1:18" x14ac:dyDescent="0.25">
      <c r="A38" s="102"/>
      <c r="B38" s="102"/>
      <c r="C38" s="102"/>
      <c r="D38" s="103" t="s">
        <v>1226</v>
      </c>
      <c r="E38" s="104">
        <f>IF($F$16="Employing ABN",COUNTIFS(Table1[Manager Category],"&gt;"""),COUNTIFS(Table1[Employing ABN],$F$16,Table1[Manager Category],"&gt;"""))</f>
        <v>0</v>
      </c>
      <c r="F38" s="149">
        <f>IF($E38=0,0,IF($F$16=$N$1,_xlfn.MINIFS(Table1[Base Salary],Table1[Manager Category],"&gt;"""),_xlfn.MINIFS(Table1[Base Salary],Table1[Employing ABN],$F$16,Table1[Manager Category],"&gt;""")))</f>
        <v>0</v>
      </c>
      <c r="G38" s="150">
        <f>IF($E38=0,0,IF($F$16=$N$1,AVERAGEIFS(Table1[Base Salary],Table1[Manager Category],"&gt;"""),AVERAGEIFS(Table1[Base Salary],Table1[Employing ABN],$F$16,Table1[Manager Category],"&gt;""")))</f>
        <v>0</v>
      </c>
      <c r="H38" s="151">
        <f>IF($E38=0,0,IF($F$16=$N$1,_xlfn.MAXIFS(Table1[Base Salary],Table1[Manager Category],"&gt;"""),_xlfn.MAXIFS(Table1[Base Salary],Table1[Employing ABN],$F$16,Table1[Manager Category],"&gt;""")))</f>
        <v>0</v>
      </c>
      <c r="I38" s="149">
        <f>IF($E38=0,0,IF($F$16=$N$1,_xlfn.MINIFS(Table1[Total Remuneration],Table1[Manager Category],"&gt;"""),_xlfn.MINIFS(Table1[Total Remuneration],Table1[Employing ABN],$F$16,Table1[Manager Category],"&gt;""")))</f>
        <v>0</v>
      </c>
      <c r="J38" s="150">
        <f>IF($E38=0,0,IF($F$16=$N$1,AVERAGEIFS(Table1[Total Remuneration],Table1[Manager Category],"&gt;"""),AVERAGEIFS(Table1[Total Remuneration],Table1[Employing ABN],$F$16,Table1[Manager Category],"&gt;""")))</f>
        <v>0</v>
      </c>
      <c r="K38" s="152">
        <f>IF($E38=0,0,IF($F$16=$N$1,_xlfn.MAXIFS(Table1[Total Remuneration],Table1[Manager Category],"&gt;"""),_xlfn.MAXIFS(Table1[Total Remuneration],Table1[Employing ABN],$F$16,Table1[Manager Category],"&gt;""")))</f>
        <v>0</v>
      </c>
      <c r="N38" s="58"/>
      <c r="Q38" s="60" t="s">
        <v>1209</v>
      </c>
      <c r="R38" s="59" t="s">
        <v>1231</v>
      </c>
    </row>
    <row r="39" spans="1:18" x14ac:dyDescent="0.25">
      <c r="A39" s="102"/>
      <c r="B39" s="102" t="s">
        <v>1228</v>
      </c>
      <c r="C39" s="102"/>
      <c r="D39" s="105" t="s">
        <v>1228</v>
      </c>
      <c r="E39" s="106">
        <f>IF($F$16="Employing ABN",COUNTIFS(Table1[Manager Category],$B39),COUNTIFS(Table1[Employing ABN],$F$16,Table1[Manager Category],$B39))</f>
        <v>0</v>
      </c>
      <c r="F39" s="137">
        <f>IF(E39=0,0,IF($F$16="Employing ABN",_xlfn.MINIFS(Table1[Base Salary],Table1[Manager Category],$B39),_xlfn.MINIFS(Table1[Base Salary],Table1[Employing ABN],$F$16,Table1[Manager Category],$B39)))</f>
        <v>0</v>
      </c>
      <c r="G39" s="138">
        <f>IF(E39=0,0,IF($F$16="Employing ABN",AVERAGEIFS(Table1[Base Salary],Table1[Manager Category],$B39),AVERAGEIFS(Table1[Base Salary],Table1[Employing ABN],$F$16,Table1[Manager Category],$B39)))</f>
        <v>0</v>
      </c>
      <c r="H39" s="139">
        <f>IF($F$16="Employing ABN",_xlfn.MAXIFS(Table1[Base Salary],Table1[Manager Category],$B39),_xlfn.MAXIFS(Table1[Base Salary],Table1[Employing ABN],$F$16,Table1[Manager Category],$B39))</f>
        <v>0</v>
      </c>
      <c r="I39" s="137">
        <f>IF(H39=0,0,IF($F$16="Employing ABN",_xlfn.MINIFS(Table1[Total Remuneration],Table1[Manager Category],$B39),_xlfn.MINIFS(Table1[Total Remuneration],Table1[Employing ABN],$F$16,Table1[Manager Category],$B39)))</f>
        <v>0</v>
      </c>
      <c r="J39" s="138">
        <f>IF(H39=0,0,IF($F$16="Employing ABN",AVERAGEIFS(Table1[Total Remuneration],Table1[Manager Category],$B39),AVERAGEIFS(Table1[Total Remuneration],Table1[Employing ABN],$F$16,Table1[Manager Category],$B39)))</f>
        <v>0</v>
      </c>
      <c r="K39" s="140">
        <f>IF($F$16="Employing ABN",_xlfn.MAXIFS(Table1[Total Remuneration],Table1[Manager Category],$B39),_xlfn.MAXIFS(Table1[Total Remuneration],Table1[Employing ABN],$F$16,Table1[Manager Category],$B39))</f>
        <v>0</v>
      </c>
      <c r="N39" s="58"/>
      <c r="Q39" s="60" t="s">
        <v>1209</v>
      </c>
      <c r="R39" s="59" t="s">
        <v>1233</v>
      </c>
    </row>
    <row r="40" spans="1:18" x14ac:dyDescent="0.25">
      <c r="A40" s="102"/>
      <c r="B40" s="102" t="s">
        <v>1230</v>
      </c>
      <c r="C40" s="102"/>
      <c r="D40" s="105" t="s">
        <v>1230</v>
      </c>
      <c r="E40" s="106">
        <f>IF($F$16="Employing ABN",COUNTIFS(Table1[Manager Category],$B40),COUNTIFS(Table1[Employing ABN],$F$16,Table1[Manager Category],$B40))</f>
        <v>0</v>
      </c>
      <c r="F40" s="137">
        <f>IF(E40=0,0,IF($F$16="Employing ABN",_xlfn.MINIFS(Table1[Base Salary],Table1[Manager Category],$B40),_xlfn.MINIFS(Table1[Base Salary],Table1[Employing ABN],$F$16,Table1[Manager Category],$B40)))</f>
        <v>0</v>
      </c>
      <c r="G40" s="138">
        <f>IF(E40=0,0,IF($F$16="Employing ABN",AVERAGEIFS(Table1[Base Salary],Table1[Manager Category],$B40),AVERAGEIFS(Table1[Base Salary],Table1[Employing ABN],$F$16,Table1[Manager Category],$B40)))</f>
        <v>0</v>
      </c>
      <c r="H40" s="139">
        <f>IF($F$16="Employing ABN",_xlfn.MAXIFS(Table1[Base Salary],Table1[Manager Category],$B40),_xlfn.MAXIFS(Table1[Base Salary],Table1[Employing ABN],$F$16,Table1[Manager Category],$B40))</f>
        <v>0</v>
      </c>
      <c r="I40" s="137">
        <f>IF(H40=0,0,IF($F$16="Employing ABN",_xlfn.MINIFS(Table1[Total Remuneration],Table1[Manager Category],$B40),_xlfn.MINIFS(Table1[Total Remuneration],Table1[Employing ABN],$F$16,Table1[Manager Category],$B40)))</f>
        <v>0</v>
      </c>
      <c r="J40" s="138">
        <f>IF(H40=0,0,IF($F$16="Employing ABN",AVERAGEIFS(Table1[Total Remuneration],Table1[Manager Category],$B40),AVERAGEIFS(Table1[Total Remuneration],Table1[Employing ABN],$F$16,Table1[Manager Category],$B40)))</f>
        <v>0</v>
      </c>
      <c r="K40" s="140">
        <f>IF($F$16="Employing ABN",_xlfn.MAXIFS(Table1[Total Remuneration],Table1[Manager Category],$B40),_xlfn.MAXIFS(Table1[Total Remuneration],Table1[Employing ABN],$F$16,Table1[Manager Category],$B40))</f>
        <v>0</v>
      </c>
      <c r="N40" s="58"/>
      <c r="Q40" s="60" t="s">
        <v>1209</v>
      </c>
      <c r="R40" s="59" t="s">
        <v>1234</v>
      </c>
    </row>
    <row r="41" spans="1:18" x14ac:dyDescent="0.25">
      <c r="A41" s="102"/>
      <c r="B41" s="102" t="s">
        <v>1232</v>
      </c>
      <c r="C41" s="102"/>
      <c r="D41" s="105" t="s">
        <v>1232</v>
      </c>
      <c r="E41" s="106">
        <f>IF($F$16="Employing ABN",COUNTIFS(Table1[Manager Category],$B41),COUNTIFS(Table1[Employing ABN],$F$16,Table1[Manager Category],$B41))</f>
        <v>0</v>
      </c>
      <c r="F41" s="137">
        <f>IF(E41=0,0,IF($F$16="Employing ABN",_xlfn.MINIFS(Table1[Base Salary],Table1[Manager Category],$B41),_xlfn.MINIFS(Table1[Base Salary],Table1[Employing ABN],$F$16,Table1[Manager Category],$B41)))</f>
        <v>0</v>
      </c>
      <c r="G41" s="138">
        <f>IF(E41=0,0,IF($F$16="Employing ABN",AVERAGEIFS(Table1[Base Salary],Table1[Manager Category],$B41),AVERAGEIFS(Table1[Base Salary],Table1[Employing ABN],$F$16,Table1[Manager Category],$B41)))</f>
        <v>0</v>
      </c>
      <c r="H41" s="139">
        <f>IF($F$16="Employing ABN",_xlfn.MAXIFS(Table1[Base Salary],Table1[Manager Category],$B41),_xlfn.MAXIFS(Table1[Base Salary],Table1[Employing ABN],$F$16,Table1[Manager Category],$B41))</f>
        <v>0</v>
      </c>
      <c r="I41" s="137">
        <f>IF(H41=0,0,IF($F$16="Employing ABN",_xlfn.MINIFS(Table1[Total Remuneration],Table1[Manager Category],$B41),_xlfn.MINIFS(Table1[Total Remuneration],Table1[Employing ABN],$F$16,Table1[Manager Category],$B41)))</f>
        <v>0</v>
      </c>
      <c r="J41" s="138">
        <f>IF(H41=0,0,IF($F$16="Employing ABN",AVERAGEIFS(Table1[Total Remuneration],Table1[Manager Category],$B41),AVERAGEIFS(Table1[Total Remuneration],Table1[Employing ABN],$F$16,Table1[Manager Category],$B41)))</f>
        <v>0</v>
      </c>
      <c r="K41" s="140">
        <f>IF($F$16="Employing ABN",_xlfn.MAXIFS(Table1[Total Remuneration],Table1[Manager Category],$B41),_xlfn.MAXIFS(Table1[Total Remuneration],Table1[Employing ABN],$F$16,Table1[Manager Category],$B41))</f>
        <v>0</v>
      </c>
      <c r="N41" s="58"/>
      <c r="Q41" s="60" t="s">
        <v>1209</v>
      </c>
      <c r="R41" s="59" t="s">
        <v>1236</v>
      </c>
    </row>
    <row r="42" spans="1:18" x14ac:dyDescent="0.25">
      <c r="A42" s="102"/>
      <c r="B42" s="102" t="s">
        <v>26</v>
      </c>
      <c r="C42" s="102"/>
      <c r="D42" s="105" t="s">
        <v>26</v>
      </c>
      <c r="E42" s="106">
        <f>IF($F$16="Employing ABN",COUNTIFS(Table1[Manager Category],$B42),COUNTIFS(Table1[Employing ABN],$F$16,Table1[Manager Category],$B42))</f>
        <v>0</v>
      </c>
      <c r="F42" s="137">
        <f>IF(E42=0,0,IF($F$16="Employing ABN",_xlfn.MINIFS(Table1[Base Salary],Table1[Manager Category],$B42),_xlfn.MINIFS(Table1[Base Salary],Table1[Employing ABN],$F$16,Table1[Manager Category],$B42)))</f>
        <v>0</v>
      </c>
      <c r="G42" s="138">
        <f>IF(E42=0,0,IF($F$16="Employing ABN",AVERAGEIFS(Table1[Base Salary],Table1[Manager Category],$B42),AVERAGEIFS(Table1[Base Salary],Table1[Employing ABN],$F$16,Table1[Manager Category],$B42)))</f>
        <v>0</v>
      </c>
      <c r="H42" s="139">
        <f>IF($F$16="Employing ABN",_xlfn.MAXIFS(Table1[Base Salary],Table1[Manager Category],$B42),_xlfn.MAXIFS(Table1[Base Salary],Table1[Employing ABN],$F$16,Table1[Manager Category],$B42))</f>
        <v>0</v>
      </c>
      <c r="I42" s="137">
        <f>IF(H42=0,0,IF($F$16="Employing ABN",_xlfn.MINIFS(Table1[Total Remuneration],Table1[Manager Category],$B42),_xlfn.MINIFS(Table1[Total Remuneration],Table1[Employing ABN],$F$16,Table1[Manager Category],$B42)))</f>
        <v>0</v>
      </c>
      <c r="J42" s="138">
        <f>IF(H42=0,0,IF($F$16="Employing ABN",AVERAGEIFS(Table1[Total Remuneration],Table1[Manager Category],$B42),AVERAGEIFS(Table1[Total Remuneration],Table1[Employing ABN],$F$16,Table1[Manager Category],$B42)))</f>
        <v>0</v>
      </c>
      <c r="K42" s="140">
        <f>IF($F$16="Employing ABN",_xlfn.MAXIFS(Table1[Total Remuneration],Table1[Manager Category],$B42),_xlfn.MAXIFS(Table1[Total Remuneration],Table1[Employing ABN],$F$16,Table1[Manager Category],$B42))</f>
        <v>0</v>
      </c>
      <c r="N42" s="58"/>
      <c r="Q42" s="60" t="s">
        <v>1209</v>
      </c>
      <c r="R42" s="59" t="s">
        <v>1238</v>
      </c>
    </row>
    <row r="43" spans="1:18" x14ac:dyDescent="0.25">
      <c r="A43" s="102"/>
      <c r="B43" s="102" t="s">
        <v>1235</v>
      </c>
      <c r="C43" s="102"/>
      <c r="D43" s="105" t="s">
        <v>1235</v>
      </c>
      <c r="E43" s="106">
        <f>IF($F$16="Employing ABN",COUNTIFS(Table1[Manager Category],$B43),COUNTIFS(Table1[Employing ABN],$F$16,Table1[Manager Category],$B43))</f>
        <v>0</v>
      </c>
      <c r="F43" s="137">
        <f>IF(E43=0,0,IF($F$16="Employing ABN",_xlfn.MINIFS(Table1[Base Salary],Table1[Manager Category],$B43),_xlfn.MINIFS(Table1[Base Salary],Table1[Employing ABN],$F$16,Table1[Manager Category],$B43)))</f>
        <v>0</v>
      </c>
      <c r="G43" s="138">
        <f>IF(E43=0,0,IF($F$16="Employing ABN",AVERAGEIFS(Table1[Base Salary],Table1[Manager Category],$B43),AVERAGEIFS(Table1[Base Salary],Table1[Employing ABN],$F$16,Table1[Manager Category],$B43)))</f>
        <v>0</v>
      </c>
      <c r="H43" s="139">
        <f>IF($F$16="Employing ABN",_xlfn.MAXIFS(Table1[Base Salary],Table1[Manager Category],$B43),_xlfn.MAXIFS(Table1[Base Salary],Table1[Employing ABN],$F$16,Table1[Manager Category],$B43))</f>
        <v>0</v>
      </c>
      <c r="I43" s="137">
        <f>IF(H43=0,0,IF($F$16="Employing ABN",_xlfn.MINIFS(Table1[Total Remuneration],Table1[Manager Category],$B43),_xlfn.MINIFS(Table1[Total Remuneration],Table1[Employing ABN],$F$16,Table1[Manager Category],$B43)))</f>
        <v>0</v>
      </c>
      <c r="J43" s="138">
        <f>IF(H43=0,0,IF($F$16="Employing ABN",AVERAGEIFS(Table1[Total Remuneration],Table1[Manager Category],$B43),AVERAGEIFS(Table1[Total Remuneration],Table1[Employing ABN],$F$16,Table1[Manager Category],$B43)))</f>
        <v>0</v>
      </c>
      <c r="K43" s="140">
        <f>IF($F$16="Employing ABN",_xlfn.MAXIFS(Table1[Total Remuneration],Table1[Manager Category],$B43),_xlfn.MAXIFS(Table1[Total Remuneration],Table1[Employing ABN],$F$16,Table1[Manager Category],$B43))</f>
        <v>0</v>
      </c>
      <c r="N43" s="58"/>
    </row>
    <row r="44" spans="1:18" x14ac:dyDescent="0.25">
      <c r="A44" s="102"/>
      <c r="B44" s="102" t="s">
        <v>1237</v>
      </c>
      <c r="C44" s="102"/>
      <c r="D44" s="105" t="s">
        <v>1237</v>
      </c>
      <c r="E44" s="106">
        <f>IF($F$16="Employing ABN",COUNTIFS(Table1[Manager Category],$B44),COUNTIFS(Table1[Employing ABN],$F$16,Table1[Manager Category],$B44))</f>
        <v>0</v>
      </c>
      <c r="F44" s="137">
        <f>IF(E44=0,0,IF($F$16="Employing ABN",_xlfn.MINIFS(Table1[Base Salary],Table1[Manager Category],$B44),_xlfn.MINIFS(Table1[Base Salary],Table1[Employing ABN],$F$16,Table1[Manager Category],$B44)))</f>
        <v>0</v>
      </c>
      <c r="G44" s="138">
        <f>IF(E44=0,0,IF($F$16="Employing ABN",AVERAGEIFS(Table1[Base Salary],Table1[Manager Category],$B44),AVERAGEIFS(Table1[Base Salary],Table1[Employing ABN],$F$16,Table1[Manager Category],$B44)))</f>
        <v>0</v>
      </c>
      <c r="H44" s="139">
        <f>IF($F$16="Employing ABN",_xlfn.MAXIFS(Table1[Base Salary],Table1[Manager Category],$B44),_xlfn.MAXIFS(Table1[Base Salary],Table1[Employing ABN],$F$16,Table1[Manager Category],$B44))</f>
        <v>0</v>
      </c>
      <c r="I44" s="137">
        <f>IF(H44=0,0,IF($F$16="Employing ABN",_xlfn.MINIFS(Table1[Total Remuneration],Table1[Manager Category],$B44),_xlfn.MINIFS(Table1[Total Remuneration],Table1[Employing ABN],$F$16,Table1[Manager Category],$B44)))</f>
        <v>0</v>
      </c>
      <c r="J44" s="138">
        <f>IF(H44=0,0,IF($F$16="Employing ABN",AVERAGEIFS(Table1[Total Remuneration],Table1[Manager Category],$B44),AVERAGEIFS(Table1[Total Remuneration],Table1[Employing ABN],$F$16,Table1[Manager Category],$B44)))</f>
        <v>0</v>
      </c>
      <c r="K44" s="140">
        <f>IF($F$16="Employing ABN",_xlfn.MAXIFS(Table1[Total Remuneration],Table1[Manager Category],$B44),_xlfn.MAXIFS(Table1[Total Remuneration],Table1[Employing ABN],$F$16,Table1[Manager Category],$B44))</f>
        <v>0</v>
      </c>
      <c r="N44" s="58"/>
    </row>
    <row r="45" spans="1:18" x14ac:dyDescent="0.25">
      <c r="A45" s="102"/>
      <c r="B45" s="102" t="s">
        <v>1239</v>
      </c>
      <c r="C45" s="102"/>
      <c r="D45" s="105" t="s">
        <v>1239</v>
      </c>
      <c r="E45" s="106">
        <f>IF($F$16="Employing ABN",COUNTIFS(Table1[Manager Category],$B45),COUNTIFS(Table1[Employing ABN],$F$16,Table1[Manager Category],$B45))</f>
        <v>0</v>
      </c>
      <c r="F45" s="137">
        <f>IF(E45=0,0,IF($F$16="Employing ABN",_xlfn.MINIFS(Table1[Base Salary],Table1[Manager Category],$B45),_xlfn.MINIFS(Table1[Base Salary],Table1[Employing ABN],$F$16,Table1[Manager Category],$B45)))</f>
        <v>0</v>
      </c>
      <c r="G45" s="138">
        <f>IF(E45=0,0,IF($F$16="Employing ABN",AVERAGEIFS(Table1[Base Salary],Table1[Manager Category],$B45),AVERAGEIFS(Table1[Base Salary],Table1[Employing ABN],$F$16,Table1[Manager Category],$B45)))</f>
        <v>0</v>
      </c>
      <c r="H45" s="139">
        <f>IF($F$16="Employing ABN",_xlfn.MAXIFS(Table1[Base Salary],Table1[Manager Category],$B45),_xlfn.MAXIFS(Table1[Base Salary],Table1[Employing ABN],$F$16,Table1[Manager Category],$B45))</f>
        <v>0</v>
      </c>
      <c r="I45" s="137">
        <f>IF(H45=0,0,IF($F$16="Employing ABN",_xlfn.MINIFS(Table1[Total Remuneration],Table1[Manager Category],$B45),_xlfn.MINIFS(Table1[Total Remuneration],Table1[Employing ABN],$F$16,Table1[Manager Category],$B45)))</f>
        <v>0</v>
      </c>
      <c r="J45" s="138">
        <f>IF(H45=0,0,IF($F$16="Employing ABN",AVERAGEIFS(Table1[Total Remuneration],Table1[Manager Category],$B45),AVERAGEIFS(Table1[Total Remuneration],Table1[Employing ABN],$F$16,Table1[Manager Category],$B45)))</f>
        <v>0</v>
      </c>
      <c r="K45" s="140">
        <f>IF($F$16="Employing ABN",_xlfn.MAXIFS(Table1[Total Remuneration],Table1[Manager Category],$B45),_xlfn.MAXIFS(Table1[Total Remuneration],Table1[Employing ABN],$F$16,Table1[Manager Category],$B45))</f>
        <v>0</v>
      </c>
      <c r="N45" s="58"/>
    </row>
    <row r="46" spans="1:18" ht="15.75" thickBot="1" x14ac:dyDescent="0.3">
      <c r="A46" s="102"/>
      <c r="B46" s="102"/>
      <c r="C46" s="102"/>
      <c r="D46" s="107" t="s">
        <v>1240</v>
      </c>
      <c r="E46" s="108">
        <f>IF($E$26=0,0,IF($F$16="Employing ABN",COUNTIFS(Table1[Manager Category],""),COUNTIFS(Table1[Employing ABN],$F$16,Table1[Manager Category],"")))</f>
        <v>0</v>
      </c>
      <c r="F46" s="141">
        <f>IF(E46=0,0,IF($F$16="Employing ABN",_xlfn.MINIFS(Table1[Base Salary],Table1[Manager Category],""),_xlfn.MINIFS(Table1[Base Salary],Table1[Employing ABN],$F$16,Table1[Manager Category],"")))</f>
        <v>0</v>
      </c>
      <c r="G46" s="142">
        <f>IF(F46=0,0,IF($F$16="Employing ABN",AVERAGEIFS(Table1[Base Salary],Table1[Manager Category],""),AVERAGEIFS(Table1[Base Salary],Table1[Employing ABN],$F$16,Table1[Manager Category],"")))</f>
        <v>0</v>
      </c>
      <c r="H46" s="143">
        <f>IF(G46=0,0,IF($F$16="Employing ABN",_xlfn.MAXIFS(Table1[Base Salary],Table1[Manager Category],""),_xlfn.MAXIFS(Table1[Base Salary],Table1[Employing ABN],$F$16,Table1[Manager Category],"")))</f>
        <v>0</v>
      </c>
      <c r="I46" s="141">
        <f>IF(H46=0,0,IF($F$16="Employing ABN",_xlfn.MINIFS(Table1[Total Remuneration],Table1[Manager Category],""),_xlfn.MINIFS(Table1[Total Remuneration],Table1[Employing ABN],$F$16,Table1[Manager Category],"")))</f>
        <v>0</v>
      </c>
      <c r="J46" s="142">
        <f>IF(I46=0,0,IF($F$16="Employing ABN",AVERAGEIFS(Table1[Total Remuneration],Table1[Manager Category],""),AVERAGEIFS(Table1[Total Remuneration],Table1[Employing ABN],$F$16,Table1[Manager Category],"")))</f>
        <v>0</v>
      </c>
      <c r="K46" s="144">
        <f>IF(J46=0,0,IF($F$16="Employing ABN",_xlfn.MAXIFS(Table1[Total Remuneration],Table1[Manager Category],""),_xlfn.MAXIFS(Table1[Total Remuneration],Table1[Employing ABN],$F$16,Table1[Manager Category],"")))</f>
        <v>0</v>
      </c>
      <c r="N46" s="58"/>
    </row>
    <row r="47" spans="1:18" x14ac:dyDescent="0.25">
      <c r="A47" s="102"/>
      <c r="B47" s="102"/>
      <c r="C47" s="102"/>
      <c r="N47" s="58"/>
    </row>
    <row r="48" spans="1:18" ht="15.75" thickBot="1" x14ac:dyDescent="0.3">
      <c r="A48" s="102"/>
      <c r="B48" s="102"/>
      <c r="C48" s="102"/>
      <c r="D48" s="102"/>
      <c r="E48" s="102"/>
      <c r="F48" s="102"/>
      <c r="G48" s="102"/>
      <c r="H48" s="102"/>
      <c r="I48" s="102"/>
      <c r="J48" s="102"/>
      <c r="K48" s="102"/>
      <c r="N48" s="58"/>
    </row>
    <row r="49" spans="1:14" ht="15.75" thickBot="1" x14ac:dyDescent="0.3">
      <c r="A49" s="102"/>
      <c r="B49" s="102"/>
      <c r="C49" s="102"/>
      <c r="F49" s="197" t="s">
        <v>74</v>
      </c>
      <c r="G49" s="198"/>
      <c r="H49" s="199"/>
      <c r="I49" s="197" t="s">
        <v>84</v>
      </c>
      <c r="J49" s="198"/>
      <c r="K49" s="199"/>
      <c r="N49" s="58"/>
    </row>
    <row r="50" spans="1:14" ht="15.75" thickBot="1" x14ac:dyDescent="0.3">
      <c r="A50" s="102"/>
      <c r="B50" s="102"/>
      <c r="C50" s="102"/>
      <c r="D50" s="101" t="s">
        <v>1241</v>
      </c>
      <c r="E50" s="101" t="s">
        <v>1196</v>
      </c>
      <c r="F50" s="94" t="s">
        <v>1197</v>
      </c>
      <c r="G50" s="95" t="s">
        <v>1198</v>
      </c>
      <c r="H50" s="96" t="s">
        <v>1199</v>
      </c>
      <c r="I50" s="94" t="s">
        <v>1197</v>
      </c>
      <c r="J50" s="95" t="s">
        <v>1198</v>
      </c>
      <c r="K50" s="96" t="s">
        <v>1199</v>
      </c>
      <c r="N50" s="58"/>
    </row>
    <row r="51" spans="1:14" x14ac:dyDescent="0.25">
      <c r="A51" s="102" t="s">
        <v>36</v>
      </c>
      <c r="B51" s="102" t="s">
        <v>1242</v>
      </c>
      <c r="C51" s="102"/>
      <c r="D51" s="105" t="s">
        <v>1243</v>
      </c>
      <c r="E51" s="109">
        <f>IF($F$16="Employing ABN",COUNTIFS(Table1[Employment Status],$A51,Table1[Employment Type],$B51),COUNTIFS(Table1[Employing ABN],$F$16,Table1[Employment Status],$A51,Table1[Employment Type],$B51))</f>
        <v>0</v>
      </c>
      <c r="F51" s="137">
        <f>IF($E51=0,0,IF($F$16="Employing ABN",_xlfn.MINIFS(Table1[Base Salary],Table1[Employment Status],$A51,Table1[Employment Type],$B51),_xlfn.MINIFS(Table1[Base Salary],Table1[Employing ABN],$F$16,Table1[Employment Status],$A51,Table1[Employment Type],$B51)))</f>
        <v>0</v>
      </c>
      <c r="G51" s="138">
        <f>IF($E51=0,0,IF($F$16="Employing ABN",AVERAGEIFS(Table1[Base Salary],Table1[Employment Status],$A51,Table1[Employment Type],$B51),AVERAGEIFS(Table1[Base Salary],Table1[Employing ABN],$F$16,Table1[Employment Status],$A51,Table1[Employment Type],$B51)))</f>
        <v>0</v>
      </c>
      <c r="H51" s="137">
        <f>IF($E51=0,0,IF($F$16="Employing ABN",_xlfn.MAXIFS(Table1[Base Salary],Table1[Employment Status],$A51,Table1[Employment Type],$B51),_xlfn.MAXIFS(Table1[Base Salary],Table1[Employing ABN],$F$16,Table1[Employment Status],$A51,Table1[Employment Type],$B51)))</f>
        <v>0</v>
      </c>
      <c r="I51" s="137">
        <f>IF($E51=0,0,IF($F$16="Employing ABN",_xlfn.MINIFS(Table1[Total Remuneration],Table1[Employment Status],$A51,Table1[Employment Type],$B51),_xlfn.MINIFS(Table1[Total Remuneration],Table1[Employing ABN],$F$16,Table1[Employment Status],$A51,Table1[Employment Type],$B51)))</f>
        <v>0</v>
      </c>
      <c r="J51" s="138">
        <f>IF($E51=0,0,IF($F$16="Employing ABN",AVERAGEIFS(Table1[Total Remuneration],Table1[Employment Status],$A51,Table1[Employment Type],$B51),AVERAGEIFS(Table1[Total Remuneration],Table1[Employing ABN],$F$16,Table1[Employment Status],$A51,Table1[Employment Type],$B51)))</f>
        <v>0</v>
      </c>
      <c r="K51" s="140">
        <f>IF($E51=0,0,IF($F$16="Employing ABN",_xlfn.MAXIFS(Table1[Total Remuneration],Table1[Employment Status],$A51,Table1[Employment Type],$B51),_xlfn.MAXIFS(Table1[Total Remuneration],Table1[Employing ABN],$F$16,Table1[Employment Status],$A51,Table1[Employment Type],$B51)))</f>
        <v>0</v>
      </c>
      <c r="N51" s="58"/>
    </row>
    <row r="52" spans="1:14" x14ac:dyDescent="0.25">
      <c r="A52" s="102" t="s">
        <v>1244</v>
      </c>
      <c r="B52" s="102" t="s">
        <v>1245</v>
      </c>
      <c r="C52" s="102"/>
      <c r="D52" s="105" t="s">
        <v>1246</v>
      </c>
      <c r="E52" s="109">
        <f>IF($F$16="Employing ABN",COUNTIFS(Table1[Employment Status],$A52,Table1[Employment Type],$B52),COUNTIFS(Table1[Employing ABN],$F$16,Table1[Employment Status],$A52,Table1[Employment Type],$B52))</f>
        <v>0</v>
      </c>
      <c r="F52" s="137">
        <f>IF($E52=0,0,IF($F$16="Employing ABN",_xlfn.MINIFS(Table1[Base Salary],Table1[Employment Status],$A52,Table1[Employment Type],$B52),_xlfn.MINIFS(Table1[Base Salary],Table1[Employing ABN],$F$16,Table1[Employment Status],$A52,Table1[Employment Type],$B52)))</f>
        <v>0</v>
      </c>
      <c r="G52" s="138">
        <f>IF($E52=0,0,IF($F$16="Employing ABN",AVERAGEIFS(Table1[Base Salary],Table1[Employment Status],$A52,Table1[Employment Type],$B52),AVERAGEIFS(Table1[Base Salary],Table1[Employing ABN],$F$16,Table1[Employment Status],$A52,Table1[Employment Type],$B52)))</f>
        <v>0</v>
      </c>
      <c r="H52" s="137">
        <f>IF($E52=0,0,IF($F$16="Employing ABN",_xlfn.MAXIFS(Table1[Base Salary],Table1[Employment Status],$A52,Table1[Employment Type],$B52),_xlfn.MAXIFS(Table1[Base Salary],Table1[Employing ABN],$F$16,Table1[Employment Status],$A52,Table1[Employment Type],$B52)))</f>
        <v>0</v>
      </c>
      <c r="I52" s="137">
        <f>IF($E52=0,0,IF($F$16="Employing ABN",_xlfn.MINIFS(Table1[Total Remuneration],Table1[Employment Status],$A52,Table1[Employment Type],$B52),_xlfn.MINIFS(Table1[Total Remuneration],Table1[Employing ABN],$F$16,Table1[Employment Status],$A52,Table1[Employment Type],$B52)))</f>
        <v>0</v>
      </c>
      <c r="J52" s="138">
        <f>IF($E52=0,0,IF($F$16="Employing ABN",AVERAGEIFS(Table1[Total Remuneration],Table1[Employment Status],$A52,Table1[Employment Type],$B52),AVERAGEIFS(Table1[Total Remuneration],Table1[Employing ABN],$F$16,Table1[Employment Status],$A52,Table1[Employment Type],$B52)))</f>
        <v>0</v>
      </c>
      <c r="K52" s="140">
        <f>IF($E52=0,0,IF($F$16="Employing ABN",_xlfn.MAXIFS(Table1[Total Remuneration],Table1[Employment Status],$A52,Table1[Employment Type],$B52),_xlfn.MAXIFS(Table1[Total Remuneration],Table1[Employing ABN],$F$16,Table1[Employment Status],$A52,Table1[Employment Type],$B52)))</f>
        <v>0</v>
      </c>
    </row>
    <row r="53" spans="1:14" x14ac:dyDescent="0.25">
      <c r="A53" s="102" t="s">
        <v>1244</v>
      </c>
      <c r="B53" s="102" t="s">
        <v>40</v>
      </c>
      <c r="C53" s="102"/>
      <c r="D53" s="105" t="s">
        <v>1247</v>
      </c>
      <c r="E53" s="109">
        <f>IF($F$16="Employing ABN",COUNTIFS(Table1[Employment Status],$A53,Table1[Employment Type],$B53),COUNTIFS(Table1[Employing ABN],$F$16,Table1[Employment Status],$A53,Table1[Employment Type],$B53))</f>
        <v>0</v>
      </c>
      <c r="F53" s="137">
        <f>IF($E53=0,0,IF($F$16="Employing ABN",_xlfn.MINIFS(Table1[Base Salary],Table1[Employment Status],$A53,Table1[Employment Type],$B53),_xlfn.MINIFS(Table1[Base Salary],Table1[Employing ABN],$F$16,Table1[Employment Status],$A53,Table1[Employment Type],$B53)))</f>
        <v>0</v>
      </c>
      <c r="G53" s="138">
        <f>IF($E53=0,0,IF($F$16="Employing ABN",AVERAGEIFS(Table1[Base Salary],Table1[Employment Status],$A53,Table1[Employment Type],$B53),AVERAGEIFS(Table1[Base Salary],Table1[Employing ABN],$F$16,Table1[Employment Status],$A53,Table1[Employment Type],$B53)))</f>
        <v>0</v>
      </c>
      <c r="H53" s="137">
        <f>IF($E53=0,0,IF($F$16="Employing ABN",_xlfn.MAXIFS(Table1[Base Salary],Table1[Employment Status],$A53,Table1[Employment Type],$B53),_xlfn.MAXIFS(Table1[Base Salary],Table1[Employing ABN],$F$16,Table1[Employment Status],$A53,Table1[Employment Type],$B53)))</f>
        <v>0</v>
      </c>
      <c r="I53" s="137">
        <f>IF($E53=0,0,IF($F$16="Employing ABN",_xlfn.MINIFS(Table1[Total Remuneration],Table1[Employment Status],$A53,Table1[Employment Type],$B53),_xlfn.MINIFS(Table1[Total Remuneration],Table1[Employing ABN],$F$16,Table1[Employment Status],$A53,Table1[Employment Type],$B53)))</f>
        <v>0</v>
      </c>
      <c r="J53" s="138">
        <f>IF($E53=0,0,IF($F$16="Employing ABN",AVERAGEIFS(Table1[Total Remuneration],Table1[Employment Status],$A53,Table1[Employment Type],$B53),AVERAGEIFS(Table1[Total Remuneration],Table1[Employing ABN],$F$16,Table1[Employment Status],$A53,Table1[Employment Type],$B53)))</f>
        <v>0</v>
      </c>
      <c r="K53" s="140">
        <f>IF($E53=0,0,IF($F$16="Employing ABN",_xlfn.MAXIFS(Table1[Total Remuneration],Table1[Employment Status],$A53,Table1[Employment Type],$B53),_xlfn.MAXIFS(Table1[Total Remuneration],Table1[Employing ABN],$F$16,Table1[Employment Status],$A53,Table1[Employment Type],$B53)))</f>
        <v>0</v>
      </c>
    </row>
    <row r="54" spans="1:14" x14ac:dyDescent="0.25">
      <c r="A54" s="102" t="s">
        <v>1248</v>
      </c>
      <c r="B54" s="102" t="s">
        <v>1245</v>
      </c>
      <c r="C54" s="102"/>
      <c r="D54" s="105" t="s">
        <v>1249</v>
      </c>
      <c r="E54" s="109">
        <f>IF($F$16="Employing ABN",COUNTIFS(Table1[Employment Status],$A54,Table1[Employment Type],$B54),COUNTIFS(Table1[Employing ABN],$F$16,Table1[Employment Status],$A54,Table1[Employment Type],$B54))</f>
        <v>0</v>
      </c>
      <c r="F54" s="137">
        <f>IF($E54=0,0,IF($F$16="Employing ABN",_xlfn.MINIFS(Table1[Base Salary],Table1[Employment Status],$A54,Table1[Employment Type],$B54),_xlfn.MINIFS(Table1[Base Salary],Table1[Employing ABN],$F$16,Table1[Employment Status],$A54,Table1[Employment Type],$B54)))</f>
        <v>0</v>
      </c>
      <c r="G54" s="138">
        <f>IF($E54=0,0,IF($F$16="Employing ABN",AVERAGEIFS(Table1[Base Salary],Table1[Employment Status],$A54,Table1[Employment Type],$B54),AVERAGEIFS(Table1[Base Salary],Table1[Employing ABN],$F$16,Table1[Employment Status],$A54,Table1[Employment Type],$B54)))</f>
        <v>0</v>
      </c>
      <c r="H54" s="137">
        <f>IF($E54=0,0,IF($F$16="Employing ABN",_xlfn.MAXIFS(Table1[Base Salary],Table1[Employment Status],$A54,Table1[Employment Type],$B54),_xlfn.MAXIFS(Table1[Base Salary],Table1[Employing ABN],$F$16,Table1[Employment Status],$A54,Table1[Employment Type],$B54)))</f>
        <v>0</v>
      </c>
      <c r="I54" s="137">
        <f>IF($E54=0,0,IF($F$16="Employing ABN",_xlfn.MINIFS(Table1[Total Remuneration],Table1[Employment Status],$A54,Table1[Employment Type],$B54),_xlfn.MINIFS(Table1[Total Remuneration],Table1[Employing ABN],$F$16,Table1[Employment Status],$A54,Table1[Employment Type],$B54)))</f>
        <v>0</v>
      </c>
      <c r="J54" s="138">
        <f>IF($E54=0,0,IF($F$16="Employing ABN",AVERAGEIFS(Table1[Total Remuneration],Table1[Employment Status],$A54,Table1[Employment Type],$B54),AVERAGEIFS(Table1[Total Remuneration],Table1[Employing ABN],$F$16,Table1[Employment Status],$A54,Table1[Employment Type],$B54)))</f>
        <v>0</v>
      </c>
      <c r="K54" s="140">
        <f>IF($E54=0,0,IF($F$16="Employing ABN",_xlfn.MAXIFS(Table1[Total Remuneration],Table1[Employment Status],$A54,Table1[Employment Type],$B54),_xlfn.MAXIFS(Table1[Total Remuneration],Table1[Employing ABN],$F$16,Table1[Employment Status],$A54,Table1[Employment Type],$B54)))</f>
        <v>0</v>
      </c>
    </row>
    <row r="55" spans="1:14" ht="15.75" thickBot="1" x14ac:dyDescent="0.3">
      <c r="A55" s="102" t="s">
        <v>1248</v>
      </c>
      <c r="B55" s="102" t="s">
        <v>40</v>
      </c>
      <c r="C55" s="102"/>
      <c r="D55" s="107" t="s">
        <v>1250</v>
      </c>
      <c r="E55" s="110">
        <f>IF($F$16="Employing ABN",COUNTIFS(Table1[Employment Status],$A55,Table1[Employment Type],$B55),COUNTIFS(Table1[Employing ABN],$F$16,Table1[Employment Status],$A55,Table1[Employment Type],$B55))</f>
        <v>0</v>
      </c>
      <c r="F55" s="141">
        <f>IF($E55=0,0,IF($F$16="Employing ABN",_xlfn.MINIFS(Table1[Base Salary],Table1[Employment Status],$A55,Table1[Employment Type],$B55),_xlfn.MINIFS(Table1[Base Salary],Table1[Employing ABN],$F$16,Table1[Employment Status],$A55,Table1[Employment Type],$B55)))</f>
        <v>0</v>
      </c>
      <c r="G55" s="142">
        <f>IF($E55=0,0,IF($F$16="Employing ABN",AVERAGEIFS(Table1[Base Salary],Table1[Employment Status],$A55,Table1[Employment Type],$B55),AVERAGEIFS(Table1[Base Salary],Table1[Employing ABN],$F$16,Table1[Employment Status],$A55,Table1[Employment Type],$B55)))</f>
        <v>0</v>
      </c>
      <c r="H55" s="141">
        <f>IF($E55=0,0,IF($F$16="Employing ABN",_xlfn.MAXIFS(Table1[Base Salary],Table1[Employment Status],$A55,Table1[Employment Type],$B55),_xlfn.MAXIFS(Table1[Base Salary],Table1[Employing ABN],$F$16,Table1[Employment Status],$A55,Table1[Employment Type],$B55)))</f>
        <v>0</v>
      </c>
      <c r="I55" s="141">
        <f>IF($E55=0,0,IF($F$16="Employing ABN",_xlfn.MINIFS(Table1[Total Remuneration],Table1[Employment Status],$A55,Table1[Employment Type],$B55),_xlfn.MINIFS(Table1[Total Remuneration],Table1[Employing ABN],$F$16,Table1[Employment Status],$A55,Table1[Employment Type],$B55)))</f>
        <v>0</v>
      </c>
      <c r="J55" s="142">
        <f>IF($E55=0,0,IF($F$16="Employing ABN",AVERAGEIFS(Table1[Total Remuneration],Table1[Employment Status],$A55,Table1[Employment Type],$B55),AVERAGEIFS(Table1[Total Remuneration],Table1[Employing ABN],$F$16,Table1[Employment Status],$A55,Table1[Employment Type],$B55)))</f>
        <v>0</v>
      </c>
      <c r="K55" s="144">
        <f>IF($E55=0,0,IF($F$16="Employing ABN",_xlfn.MAXIFS(Table1[Total Remuneration],Table1[Employment Status],$A55,Table1[Employment Type],$B55),_xlfn.MAXIFS(Table1[Total Remuneration],Table1[Employing ABN],$F$16,Table1[Employment Status],$A55,Table1[Employment Type],$B55)))</f>
        <v>0</v>
      </c>
    </row>
    <row r="56" spans="1:14" x14ac:dyDescent="0.25">
      <c r="A56" s="102"/>
      <c r="B56" s="102"/>
      <c r="C56" s="102"/>
    </row>
    <row r="57" spans="1:14" ht="15.75" thickBot="1" x14ac:dyDescent="0.3">
      <c r="A57" s="102"/>
      <c r="B57" s="102"/>
      <c r="C57" s="102"/>
      <c r="D57" s="102"/>
      <c r="E57" s="102"/>
      <c r="F57" s="102"/>
      <c r="G57" s="102"/>
      <c r="H57" s="102"/>
      <c r="I57" s="102"/>
      <c r="J57" s="102"/>
      <c r="K57" s="102"/>
    </row>
    <row r="58" spans="1:14" ht="15.75" thickBot="1" x14ac:dyDescent="0.3">
      <c r="F58" s="197" t="s">
        <v>74</v>
      </c>
      <c r="G58" s="198"/>
      <c r="H58" s="199"/>
      <c r="I58" s="197" t="s">
        <v>84</v>
      </c>
      <c r="J58" s="198"/>
      <c r="K58" s="199"/>
    </row>
    <row r="59" spans="1:14" ht="15.75" thickBot="1" x14ac:dyDescent="0.3">
      <c r="D59" s="101" t="s">
        <v>88</v>
      </c>
      <c r="E59" s="101" t="s">
        <v>1196</v>
      </c>
      <c r="F59" s="94" t="s">
        <v>1197</v>
      </c>
      <c r="G59" s="95" t="s">
        <v>1198</v>
      </c>
      <c r="H59" s="96" t="s">
        <v>1199</v>
      </c>
      <c r="I59" s="94" t="s">
        <v>1197</v>
      </c>
      <c r="J59" s="95" t="s">
        <v>1198</v>
      </c>
      <c r="K59" s="96" t="s">
        <v>1199</v>
      </c>
    </row>
    <row r="60" spans="1:14" x14ac:dyDescent="0.25">
      <c r="A60" s="102"/>
      <c r="B60" s="102" t="s">
        <v>33</v>
      </c>
      <c r="C60" s="102"/>
      <c r="D60" s="111" t="s">
        <v>1251</v>
      </c>
      <c r="E60" s="112">
        <f>IF($F$16="Employing ABN",COUNTIFS(Table1[Graduate / Apprentice],$B60),COUNTIFS(Table1[Employing ABN],$F$16,Table1[Graduate / Apprentice],$B60))</f>
        <v>0</v>
      </c>
      <c r="F60" s="153">
        <f>IF($F$16="Employing ABN",_xlfn.MINIFS(Table1[Base Salary],Table1[Graduate / Apprentice],$B60),_xlfn.MINIFS(Table1[Base Salary],Table1[Employing ABN],$F$16,Table1[Graduate / Apprentice],$B60))</f>
        <v>0</v>
      </c>
      <c r="G60" s="154">
        <f>IF(E60=0,0,IF($F$16="Employing ABN",AVERAGEIFS(Table1[Base Salary],Table1[Graduate / Apprentice],$B60),AVERAGEIFS(Table1[Base Salary],Table1[Employing ABN],$F$16,Table1[Graduate / Apprentice],$B60)))</f>
        <v>0</v>
      </c>
      <c r="H60" s="153">
        <f>IF($F$16="Employing ABN",_xlfn.MAXIFS(Table1[Base Salary],Table1[Graduate / Apprentice],$B60),_xlfn.MAXIFS(Table1[Base Salary],Table1[Employing ABN],$F$16,Table1[Graduate / Apprentice],$B60))</f>
        <v>0</v>
      </c>
      <c r="I60" s="153">
        <f>IF($F$16="Employing ABN",_xlfn.MINIFS(Table1[Total Remuneration],Table1[Graduate / Apprentice],$B60),_xlfn.MINIFS(Table1[Total Remuneration],Table1[Employing ABN],$F$16,Table1[Graduate / Apprentice],$B60))</f>
        <v>0</v>
      </c>
      <c r="J60" s="154">
        <f>IF(E60=0,0,IF($F$16="Employing ABN",AVERAGEIFS(Table1[Total Remuneration],Table1[Graduate / Apprentice],$B60),AVERAGEIFS(Table1[Total Remuneration],Table1[Employing ABN],$F$16,Table1[Graduate / Apprentice],$B60)))</f>
        <v>0</v>
      </c>
      <c r="K60" s="155">
        <f>IF($F$16="Employing ABN",_xlfn.MAXIFS(Table1[Total Remuneration],Table1[Graduate / Apprentice],$B60),_xlfn.MAXIFS(Table1[Total Remuneration],Table1[Employing ABN],$F$16,Table1[Graduate / Apprentice],$B60))</f>
        <v>0</v>
      </c>
    </row>
    <row r="61" spans="1:14" ht="15.75" thickBot="1" x14ac:dyDescent="0.3">
      <c r="A61" s="102"/>
      <c r="B61" s="102" t="s">
        <v>11</v>
      </c>
      <c r="C61" s="102"/>
      <c r="D61" s="107" t="s">
        <v>1252</v>
      </c>
      <c r="E61" s="110">
        <f>IF($F$16="Employing ABN",COUNTIFS(Table1[Graduate / Apprentice],$B61),COUNTIFS(Table1[Employing ABN],$F$16,Table1[Graduate / Apprentice],$B61))</f>
        <v>0</v>
      </c>
      <c r="F61" s="141">
        <f>IF($F$16="Employing ABN",_xlfn.MINIFS(Table1[Base Salary],Table1[Graduate / Apprentice],$B61),_xlfn.MINIFS(Table1[Base Salary],Table1[Employing ABN],$F$16,Table1[Graduate / Apprentice],$B61))</f>
        <v>0</v>
      </c>
      <c r="G61" s="142">
        <f>IF(E61=0,0,IF($F$16="Employing ABN",AVERAGEIFS(Table1[Base Salary],Table1[Graduate / Apprentice],$B61),AVERAGEIFS(Table1[Base Salary],Table1[Employing ABN],$F$16,Table1[Graduate / Apprentice],$B61)))</f>
        <v>0</v>
      </c>
      <c r="H61" s="141">
        <f>IF($F$16="Employing ABN",_xlfn.MAXIFS(Table1[Base Salary],Table1[Graduate / Apprentice],$B61),_xlfn.MAXIFS(Table1[Base Salary],Table1[Employing ABN],$F$16,Table1[Graduate / Apprentice],$B61))</f>
        <v>0</v>
      </c>
      <c r="I61" s="141">
        <f>IF($F$16="Employing ABN",_xlfn.MINIFS(Table1[Total Remuneration],Table1[Graduate / Apprentice],$B61),_xlfn.MINIFS(Table1[Total Remuneration],Table1[Employing ABN],$F$16,Table1[Graduate / Apprentice],$B61))</f>
        <v>0</v>
      </c>
      <c r="J61" s="142">
        <f>IF(E61=0,0,IF($F$16="Employing ABN",AVERAGEIFS(Table1[Total Remuneration],Table1[Graduate / Apprentice],$B61),AVERAGEIFS(Table1[Total Remuneration],Table1[Employing ABN],$F$16,Table1[Graduate / Apprentice],$B61)))</f>
        <v>0</v>
      </c>
      <c r="K61" s="144">
        <f>IF($F$16="Employing ABN",_xlfn.MAXIFS(Table1[Total Remuneration],Table1[Graduate / Apprentice],$B61),_xlfn.MAXIFS(Table1[Total Remuneration],Table1[Employing ABN],$F$16,Table1[Graduate / Apprentice],$B61))</f>
        <v>0</v>
      </c>
    </row>
    <row r="62" spans="1:14" x14ac:dyDescent="0.25"/>
    <row r="63" spans="1:14" x14ac:dyDescent="0.25"/>
    <row r="64" spans="1:1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sheetData>
  <mergeCells count="15">
    <mergeCell ref="A1:G1"/>
    <mergeCell ref="H1:M1"/>
    <mergeCell ref="J2:K2"/>
    <mergeCell ref="F24:H24"/>
    <mergeCell ref="I24:K24"/>
    <mergeCell ref="F18:H18"/>
    <mergeCell ref="I18:K18"/>
    <mergeCell ref="F58:H58"/>
    <mergeCell ref="I58:K58"/>
    <mergeCell ref="F29:H29"/>
    <mergeCell ref="I29:K29"/>
    <mergeCell ref="F36:H36"/>
    <mergeCell ref="I36:K36"/>
    <mergeCell ref="F49:H49"/>
    <mergeCell ref="I49:K49"/>
  </mergeCells>
  <conditionalFormatting sqref="I2">
    <cfRule type="cellIs" dxfId="1" priority="2" operator="equal">
      <formula>"O"</formula>
    </cfRule>
  </conditionalFormatting>
  <conditionalFormatting sqref="J2:K2">
    <cfRule type="expression" dxfId="0" priority="1">
      <formula>IF($I$2="O",1,0)</formula>
    </cfRule>
  </conditionalFormatting>
  <dataValidations count="1">
    <dataValidation type="list" allowBlank="1" showInputMessage="1" showErrorMessage="1" sqref="F16" xr:uid="{C83A7840-3B46-4DC1-A408-04DD8DECE78D}">
      <formula1>ABNs</formula1>
    </dataValidation>
  </dataValidation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053B1-0C4D-4BF8-AB46-994A68B04ACF}">
  <sheetPr>
    <tabColor rgb="FFFFF8D9"/>
  </sheetPr>
  <dimension ref="A1:E529"/>
  <sheetViews>
    <sheetView zoomScale="90" zoomScaleNormal="90" workbookViewId="0"/>
  </sheetViews>
  <sheetFormatPr defaultColWidth="0" defaultRowHeight="15" zeroHeight="1" x14ac:dyDescent="0.25"/>
  <cols>
    <col min="1" max="1" width="17.140625" style="59" customWidth="1"/>
    <col min="2" max="2" width="60.28515625" style="59" customWidth="1"/>
    <col min="3" max="3" width="19" style="59" customWidth="1"/>
    <col min="4" max="4" width="107.5703125" style="59" customWidth="1"/>
    <col min="5" max="5" width="14.7109375" style="59" customWidth="1"/>
    <col min="6" max="16384" width="8.7109375" style="59" hidden="1"/>
  </cols>
  <sheetData>
    <row r="1" spans="1:5" ht="26.25" x14ac:dyDescent="0.25">
      <c r="A1" s="113" t="s">
        <v>93</v>
      </c>
      <c r="B1" s="113"/>
      <c r="C1" s="113"/>
      <c r="D1" s="113"/>
      <c r="E1" s="113"/>
    </row>
    <row r="2" spans="1:5" x14ac:dyDescent="0.25">
      <c r="A2" s="114"/>
      <c r="B2" s="114"/>
      <c r="C2" s="114"/>
      <c r="D2" s="114"/>
      <c r="E2" s="114"/>
    </row>
    <row r="3" spans="1:5" ht="24" customHeight="1" x14ac:dyDescent="0.25">
      <c r="A3" s="46" t="s">
        <v>1094</v>
      </c>
      <c r="B3" s="46"/>
      <c r="C3" s="46"/>
      <c r="D3" s="46"/>
      <c r="E3" s="46"/>
    </row>
    <row r="4" spans="1:5" ht="44.25" customHeight="1" x14ac:dyDescent="0.25">
      <c r="A4" s="204" t="s">
        <v>1290</v>
      </c>
      <c r="B4" s="204"/>
      <c r="C4" s="204"/>
      <c r="D4" s="204"/>
      <c r="E4" s="46"/>
    </row>
    <row r="5" spans="1:5" x14ac:dyDescent="0.25">
      <c r="A5" s="46"/>
      <c r="B5" s="46"/>
      <c r="C5" s="46"/>
      <c r="D5" s="46"/>
      <c r="E5" s="46"/>
    </row>
    <row r="6" spans="1:5" s="117" customFormat="1" ht="29.25" customHeight="1" x14ac:dyDescent="0.25">
      <c r="A6" s="115" t="s">
        <v>1095</v>
      </c>
      <c r="B6" s="157" t="s">
        <v>1096</v>
      </c>
      <c r="C6" s="206" t="s">
        <v>1281</v>
      </c>
      <c r="D6" s="206"/>
      <c r="E6" s="116"/>
    </row>
    <row r="7" spans="1:5" ht="79.5" customHeight="1" x14ac:dyDescent="0.25">
      <c r="A7" s="158" t="s">
        <v>100</v>
      </c>
      <c r="B7" s="159" t="s">
        <v>1097</v>
      </c>
      <c r="C7" s="207" t="s">
        <v>1282</v>
      </c>
      <c r="D7" s="207"/>
      <c r="E7" s="46"/>
    </row>
    <row r="8" spans="1:5" ht="52.5" customHeight="1" x14ac:dyDescent="0.25">
      <c r="A8" s="158" t="s">
        <v>22</v>
      </c>
      <c r="B8" s="159" t="s">
        <v>1098</v>
      </c>
      <c r="C8" s="208" t="s">
        <v>1283</v>
      </c>
      <c r="D8" s="208"/>
      <c r="E8" s="46"/>
    </row>
    <row r="9" spans="1:5" ht="52.5" customHeight="1" x14ac:dyDescent="0.25">
      <c r="A9" s="158" t="s">
        <v>466</v>
      </c>
      <c r="B9" s="159" t="s">
        <v>1099</v>
      </c>
      <c r="C9" s="208" t="s">
        <v>1284</v>
      </c>
      <c r="D9" s="208"/>
      <c r="E9" s="46"/>
    </row>
    <row r="10" spans="1:5" ht="52.5" customHeight="1" x14ac:dyDescent="0.25">
      <c r="A10" s="158" t="s">
        <v>654</v>
      </c>
      <c r="B10" s="159" t="s">
        <v>1100</v>
      </c>
      <c r="C10" s="208" t="s">
        <v>1285</v>
      </c>
      <c r="D10" s="208"/>
      <c r="E10" s="46"/>
    </row>
    <row r="11" spans="1:5" ht="52.5" customHeight="1" x14ac:dyDescent="0.25">
      <c r="A11" s="158" t="s">
        <v>755</v>
      </c>
      <c r="B11" s="159" t="s">
        <v>1253</v>
      </c>
      <c r="C11" s="209" t="s">
        <v>1286</v>
      </c>
      <c r="D11" s="209"/>
      <c r="E11" s="46"/>
    </row>
    <row r="12" spans="1:5" ht="52.5" customHeight="1" x14ac:dyDescent="0.25">
      <c r="A12" s="158" t="s">
        <v>856</v>
      </c>
      <c r="B12" s="159" t="s">
        <v>857</v>
      </c>
      <c r="C12" s="208" t="s">
        <v>1287</v>
      </c>
      <c r="D12" s="208"/>
      <c r="E12" s="46"/>
    </row>
    <row r="13" spans="1:5" ht="52.5" customHeight="1" x14ac:dyDescent="0.25">
      <c r="A13" s="158" t="s">
        <v>909</v>
      </c>
      <c r="B13" s="159" t="s">
        <v>1101</v>
      </c>
      <c r="C13" s="208" t="s">
        <v>1288</v>
      </c>
      <c r="D13" s="208"/>
      <c r="E13" s="46"/>
    </row>
    <row r="14" spans="1:5" ht="52.5" customHeight="1" x14ac:dyDescent="0.25">
      <c r="A14" s="158" t="s">
        <v>972</v>
      </c>
      <c r="B14" s="159" t="s">
        <v>973</v>
      </c>
      <c r="C14" s="208" t="s">
        <v>1289</v>
      </c>
      <c r="D14" s="208"/>
      <c r="E14" s="46"/>
    </row>
    <row r="15" spans="1:5" x14ac:dyDescent="0.25">
      <c r="A15" s="46"/>
      <c r="B15" s="46"/>
      <c r="C15" s="46"/>
      <c r="D15" s="46"/>
      <c r="E15" s="46"/>
    </row>
    <row r="16" spans="1:5" ht="33.75" customHeight="1" x14ac:dyDescent="0.25">
      <c r="A16" s="118" t="s">
        <v>94</v>
      </c>
      <c r="B16" s="46"/>
      <c r="C16" s="46"/>
      <c r="D16" s="46"/>
      <c r="E16" s="46"/>
    </row>
    <row r="17" spans="1:5" ht="45" customHeight="1" x14ac:dyDescent="0.25">
      <c r="A17" s="205" t="s">
        <v>1102</v>
      </c>
      <c r="B17" s="205"/>
      <c r="C17" s="205"/>
      <c r="D17" s="205"/>
      <c r="E17" s="205"/>
    </row>
    <row r="18" spans="1:5" ht="44.25" customHeight="1" x14ac:dyDescent="0.25">
      <c r="A18" s="205" t="s">
        <v>1103</v>
      </c>
      <c r="B18" s="205"/>
      <c r="C18" s="205"/>
      <c r="D18" s="205"/>
      <c r="E18" s="205"/>
    </row>
    <row r="19" spans="1:5" x14ac:dyDescent="0.25">
      <c r="A19" s="46"/>
      <c r="B19" s="46"/>
      <c r="C19" s="46"/>
      <c r="D19" s="46"/>
      <c r="E19" s="46"/>
    </row>
    <row r="20" spans="1:5" s="120" customFormat="1" ht="29.25" customHeight="1" x14ac:dyDescent="0.25">
      <c r="A20" s="119" t="s">
        <v>95</v>
      </c>
      <c r="B20" s="119" t="s">
        <v>96</v>
      </c>
      <c r="C20" s="119" t="s">
        <v>97</v>
      </c>
      <c r="D20" s="119" t="s">
        <v>98</v>
      </c>
      <c r="E20" s="119" t="s">
        <v>99</v>
      </c>
    </row>
    <row r="21" spans="1:5" x14ac:dyDescent="0.25">
      <c r="A21" s="46" t="s">
        <v>100</v>
      </c>
      <c r="B21" s="46" t="s">
        <v>101</v>
      </c>
      <c r="C21" s="46" t="s">
        <v>100</v>
      </c>
      <c r="D21" s="46" t="s">
        <v>101</v>
      </c>
      <c r="E21" s="46" t="s">
        <v>102</v>
      </c>
    </row>
    <row r="22" spans="1:5" x14ac:dyDescent="0.25">
      <c r="A22" s="46" t="s">
        <v>100</v>
      </c>
      <c r="B22" s="46" t="s">
        <v>101</v>
      </c>
      <c r="C22" s="46" t="s">
        <v>103</v>
      </c>
      <c r="D22" s="46" t="s">
        <v>104</v>
      </c>
      <c r="E22" s="46" t="s">
        <v>102</v>
      </c>
    </row>
    <row r="23" spans="1:5" x14ac:dyDescent="0.25">
      <c r="A23" s="46" t="s">
        <v>100</v>
      </c>
      <c r="B23" s="46" t="s">
        <v>101</v>
      </c>
      <c r="C23" s="46" t="s">
        <v>105</v>
      </c>
      <c r="D23" s="46" t="s">
        <v>104</v>
      </c>
      <c r="E23" s="46" t="s">
        <v>102</v>
      </c>
    </row>
    <row r="24" spans="1:5" x14ac:dyDescent="0.25">
      <c r="A24" s="46" t="s">
        <v>100</v>
      </c>
      <c r="B24" s="46" t="s">
        <v>101</v>
      </c>
      <c r="C24" s="46" t="s">
        <v>106</v>
      </c>
      <c r="D24" s="46" t="s">
        <v>107</v>
      </c>
      <c r="E24" s="46" t="s">
        <v>108</v>
      </c>
    </row>
    <row r="25" spans="1:5" x14ac:dyDescent="0.25">
      <c r="A25" s="46" t="s">
        <v>100</v>
      </c>
      <c r="B25" s="46" t="s">
        <v>101</v>
      </c>
      <c r="C25" s="46" t="s">
        <v>109</v>
      </c>
      <c r="D25" s="46" t="s">
        <v>110</v>
      </c>
      <c r="E25" s="46" t="s">
        <v>108</v>
      </c>
    </row>
    <row r="26" spans="1:5" x14ac:dyDescent="0.25">
      <c r="A26" s="46" t="s">
        <v>100</v>
      </c>
      <c r="B26" s="46" t="s">
        <v>101</v>
      </c>
      <c r="C26" s="46" t="s">
        <v>111</v>
      </c>
      <c r="D26" s="46" t="s">
        <v>112</v>
      </c>
      <c r="E26" s="46" t="s">
        <v>108</v>
      </c>
    </row>
    <row r="27" spans="1:5" x14ac:dyDescent="0.25">
      <c r="A27" s="46" t="s">
        <v>100</v>
      </c>
      <c r="B27" s="46" t="s">
        <v>101</v>
      </c>
      <c r="C27" s="46" t="s">
        <v>113</v>
      </c>
      <c r="D27" s="46" t="s">
        <v>114</v>
      </c>
      <c r="E27" s="46" t="s">
        <v>102</v>
      </c>
    </row>
    <row r="28" spans="1:5" x14ac:dyDescent="0.25">
      <c r="A28" s="46" t="s">
        <v>100</v>
      </c>
      <c r="B28" s="46" t="s">
        <v>101</v>
      </c>
      <c r="C28" s="46" t="s">
        <v>115</v>
      </c>
      <c r="D28" s="46" t="s">
        <v>114</v>
      </c>
      <c r="E28" s="46" t="s">
        <v>102</v>
      </c>
    </row>
    <row r="29" spans="1:5" x14ac:dyDescent="0.25">
      <c r="A29" s="46" t="s">
        <v>100</v>
      </c>
      <c r="B29" s="46" t="s">
        <v>101</v>
      </c>
      <c r="C29" s="46" t="s">
        <v>116</v>
      </c>
      <c r="D29" s="46" t="s">
        <v>117</v>
      </c>
      <c r="E29" s="46" t="s">
        <v>108</v>
      </c>
    </row>
    <row r="30" spans="1:5" x14ac:dyDescent="0.25">
      <c r="A30" s="46" t="s">
        <v>100</v>
      </c>
      <c r="B30" s="46" t="s">
        <v>101</v>
      </c>
      <c r="C30" s="46" t="s">
        <v>118</v>
      </c>
      <c r="D30" s="46" t="s">
        <v>119</v>
      </c>
      <c r="E30" s="46" t="s">
        <v>108</v>
      </c>
    </row>
    <row r="31" spans="1:5" x14ac:dyDescent="0.25">
      <c r="A31" s="46" t="s">
        <v>100</v>
      </c>
      <c r="B31" s="46" t="s">
        <v>101</v>
      </c>
      <c r="C31" s="46" t="s">
        <v>120</v>
      </c>
      <c r="D31" s="46" t="s">
        <v>121</v>
      </c>
      <c r="E31" s="46" t="s">
        <v>108</v>
      </c>
    </row>
    <row r="32" spans="1:5" x14ac:dyDescent="0.25">
      <c r="A32" s="46" t="s">
        <v>100</v>
      </c>
      <c r="B32" s="46" t="s">
        <v>101</v>
      </c>
      <c r="C32" s="46" t="s">
        <v>122</v>
      </c>
      <c r="D32" s="46" t="s">
        <v>123</v>
      </c>
      <c r="E32" s="46" t="s">
        <v>108</v>
      </c>
    </row>
    <row r="33" spans="1:5" x14ac:dyDescent="0.25">
      <c r="A33" s="46" t="s">
        <v>100</v>
      </c>
      <c r="B33" s="46" t="s">
        <v>101</v>
      </c>
      <c r="C33" s="46" t="s">
        <v>124</v>
      </c>
      <c r="D33" s="46" t="s">
        <v>125</v>
      </c>
      <c r="E33" s="46" t="s">
        <v>102</v>
      </c>
    </row>
    <row r="34" spans="1:5" x14ac:dyDescent="0.25">
      <c r="A34" s="46" t="s">
        <v>100</v>
      </c>
      <c r="B34" s="46" t="s">
        <v>101</v>
      </c>
      <c r="C34" s="46" t="s">
        <v>126</v>
      </c>
      <c r="D34" s="46" t="s">
        <v>127</v>
      </c>
      <c r="E34" s="46" t="s">
        <v>102</v>
      </c>
    </row>
    <row r="35" spans="1:5" x14ac:dyDescent="0.25">
      <c r="A35" s="46" t="s">
        <v>100</v>
      </c>
      <c r="B35" s="46" t="s">
        <v>101</v>
      </c>
      <c r="C35" s="46" t="s">
        <v>128</v>
      </c>
      <c r="D35" s="46" t="s">
        <v>127</v>
      </c>
      <c r="E35" s="46" t="s">
        <v>108</v>
      </c>
    </row>
    <row r="36" spans="1:5" x14ac:dyDescent="0.25">
      <c r="A36" s="46" t="s">
        <v>100</v>
      </c>
      <c r="B36" s="46" t="s">
        <v>101</v>
      </c>
      <c r="C36" s="46" t="s">
        <v>129</v>
      </c>
      <c r="D36" s="46" t="s">
        <v>130</v>
      </c>
      <c r="E36" s="46" t="s">
        <v>102</v>
      </c>
    </row>
    <row r="37" spans="1:5" x14ac:dyDescent="0.25">
      <c r="A37" s="46" t="s">
        <v>100</v>
      </c>
      <c r="B37" s="46" t="s">
        <v>101</v>
      </c>
      <c r="C37" s="46" t="s">
        <v>131</v>
      </c>
      <c r="D37" s="46" t="s">
        <v>132</v>
      </c>
      <c r="E37" s="46" t="s">
        <v>108</v>
      </c>
    </row>
    <row r="38" spans="1:5" x14ac:dyDescent="0.25">
      <c r="A38" s="46" t="s">
        <v>100</v>
      </c>
      <c r="B38" s="46" t="s">
        <v>101</v>
      </c>
      <c r="C38" s="46" t="s">
        <v>133</v>
      </c>
      <c r="D38" s="46" t="s">
        <v>134</v>
      </c>
      <c r="E38" s="46" t="s">
        <v>108</v>
      </c>
    </row>
    <row r="39" spans="1:5" x14ac:dyDescent="0.25">
      <c r="A39" s="46" t="s">
        <v>100</v>
      </c>
      <c r="B39" s="46" t="s">
        <v>101</v>
      </c>
      <c r="C39" s="46" t="s">
        <v>135</v>
      </c>
      <c r="D39" s="46" t="s">
        <v>136</v>
      </c>
      <c r="E39" s="46" t="s">
        <v>108</v>
      </c>
    </row>
    <row r="40" spans="1:5" x14ac:dyDescent="0.25">
      <c r="A40" s="46" t="s">
        <v>100</v>
      </c>
      <c r="B40" s="46" t="s">
        <v>101</v>
      </c>
      <c r="C40" s="46" t="s">
        <v>137</v>
      </c>
      <c r="D40" s="46" t="s">
        <v>138</v>
      </c>
      <c r="E40" s="46" t="s">
        <v>108</v>
      </c>
    </row>
    <row r="41" spans="1:5" x14ac:dyDescent="0.25">
      <c r="A41" s="46" t="s">
        <v>100</v>
      </c>
      <c r="B41" s="46" t="s">
        <v>101</v>
      </c>
      <c r="C41" s="46" t="s">
        <v>139</v>
      </c>
      <c r="D41" s="46" t="s">
        <v>140</v>
      </c>
      <c r="E41" s="46" t="s">
        <v>108</v>
      </c>
    </row>
    <row r="42" spans="1:5" x14ac:dyDescent="0.25">
      <c r="A42" s="46" t="s">
        <v>100</v>
      </c>
      <c r="B42" s="46" t="s">
        <v>101</v>
      </c>
      <c r="C42" s="46" t="s">
        <v>141</v>
      </c>
      <c r="D42" s="46" t="s">
        <v>142</v>
      </c>
      <c r="E42" s="46" t="s">
        <v>102</v>
      </c>
    </row>
    <row r="43" spans="1:5" x14ac:dyDescent="0.25">
      <c r="A43" s="46" t="s">
        <v>100</v>
      </c>
      <c r="B43" s="46" t="s">
        <v>101</v>
      </c>
      <c r="C43" s="46" t="s">
        <v>143</v>
      </c>
      <c r="D43" s="46" t="s">
        <v>144</v>
      </c>
      <c r="E43" s="46" t="s">
        <v>108</v>
      </c>
    </row>
    <row r="44" spans="1:5" x14ac:dyDescent="0.25">
      <c r="A44" s="46" t="s">
        <v>100</v>
      </c>
      <c r="B44" s="46" t="s">
        <v>101</v>
      </c>
      <c r="C44" s="46" t="s">
        <v>145</v>
      </c>
      <c r="D44" s="46" t="s">
        <v>146</v>
      </c>
      <c r="E44" s="46" t="s">
        <v>108</v>
      </c>
    </row>
    <row r="45" spans="1:5" x14ac:dyDescent="0.25">
      <c r="A45" s="46" t="s">
        <v>100</v>
      </c>
      <c r="B45" s="46" t="s">
        <v>101</v>
      </c>
      <c r="C45" s="46" t="s">
        <v>147</v>
      </c>
      <c r="D45" s="46" t="s">
        <v>148</v>
      </c>
      <c r="E45" s="46" t="s">
        <v>108</v>
      </c>
    </row>
    <row r="46" spans="1:5" x14ac:dyDescent="0.25">
      <c r="A46" s="46" t="s">
        <v>100</v>
      </c>
      <c r="B46" s="46" t="s">
        <v>101</v>
      </c>
      <c r="C46" s="46" t="s">
        <v>149</v>
      </c>
      <c r="D46" s="46" t="s">
        <v>150</v>
      </c>
      <c r="E46" s="46" t="s">
        <v>108</v>
      </c>
    </row>
    <row r="47" spans="1:5" x14ac:dyDescent="0.25">
      <c r="A47" s="46" t="s">
        <v>100</v>
      </c>
      <c r="B47" s="46" t="s">
        <v>101</v>
      </c>
      <c r="C47" s="46" t="s">
        <v>151</v>
      </c>
      <c r="D47" s="46" t="s">
        <v>152</v>
      </c>
      <c r="E47" s="46" t="s">
        <v>108</v>
      </c>
    </row>
    <row r="48" spans="1:5" x14ac:dyDescent="0.25">
      <c r="A48" s="46" t="s">
        <v>100</v>
      </c>
      <c r="B48" s="46" t="s">
        <v>101</v>
      </c>
      <c r="C48" s="46" t="s">
        <v>153</v>
      </c>
      <c r="D48" s="46" t="s">
        <v>154</v>
      </c>
      <c r="E48" s="46" t="s">
        <v>108</v>
      </c>
    </row>
    <row r="49" spans="1:5" x14ac:dyDescent="0.25">
      <c r="A49" s="46" t="s">
        <v>100</v>
      </c>
      <c r="B49" s="46" t="s">
        <v>101</v>
      </c>
      <c r="C49" s="46" t="s">
        <v>155</v>
      </c>
      <c r="D49" s="46" t="s">
        <v>156</v>
      </c>
      <c r="E49" s="46" t="s">
        <v>102</v>
      </c>
    </row>
    <row r="50" spans="1:5" x14ac:dyDescent="0.25">
      <c r="A50" s="46" t="s">
        <v>100</v>
      </c>
      <c r="B50" s="46" t="s">
        <v>101</v>
      </c>
      <c r="C50" s="46" t="s">
        <v>157</v>
      </c>
      <c r="D50" s="46" t="s">
        <v>158</v>
      </c>
      <c r="E50" s="46" t="s">
        <v>108</v>
      </c>
    </row>
    <row r="51" spans="1:5" x14ac:dyDescent="0.25">
      <c r="A51" s="46" t="s">
        <v>100</v>
      </c>
      <c r="B51" s="46" t="s">
        <v>101</v>
      </c>
      <c r="C51" s="46" t="s">
        <v>159</v>
      </c>
      <c r="D51" s="46" t="s">
        <v>160</v>
      </c>
      <c r="E51" s="46" t="s">
        <v>108</v>
      </c>
    </row>
    <row r="52" spans="1:5" x14ac:dyDescent="0.25">
      <c r="A52" s="46" t="s">
        <v>100</v>
      </c>
      <c r="B52" s="46" t="s">
        <v>101</v>
      </c>
      <c r="C52" s="46" t="s">
        <v>161</v>
      </c>
      <c r="D52" s="46" t="s">
        <v>162</v>
      </c>
      <c r="E52" s="46" t="s">
        <v>108</v>
      </c>
    </row>
    <row r="53" spans="1:5" x14ac:dyDescent="0.25">
      <c r="A53" s="46" t="s">
        <v>100</v>
      </c>
      <c r="B53" s="46" t="s">
        <v>101</v>
      </c>
      <c r="C53" s="46" t="s">
        <v>163</v>
      </c>
      <c r="D53" s="46" t="s">
        <v>164</v>
      </c>
      <c r="E53" s="46" t="s">
        <v>108</v>
      </c>
    </row>
    <row r="54" spans="1:5" x14ac:dyDescent="0.25">
      <c r="A54" s="46" t="s">
        <v>100</v>
      </c>
      <c r="B54" s="46" t="s">
        <v>101</v>
      </c>
      <c r="C54" s="46" t="s">
        <v>165</v>
      </c>
      <c r="D54" s="46" t="s">
        <v>166</v>
      </c>
      <c r="E54" s="46" t="s">
        <v>102</v>
      </c>
    </row>
    <row r="55" spans="1:5" x14ac:dyDescent="0.25">
      <c r="A55" s="46" t="s">
        <v>100</v>
      </c>
      <c r="B55" s="46" t="s">
        <v>101</v>
      </c>
      <c r="C55" s="46" t="s">
        <v>167</v>
      </c>
      <c r="D55" s="46" t="s">
        <v>166</v>
      </c>
      <c r="E55" s="46" t="s">
        <v>108</v>
      </c>
    </row>
    <row r="56" spans="1:5" x14ac:dyDescent="0.25">
      <c r="A56" s="46" t="s">
        <v>100</v>
      </c>
      <c r="B56" s="46" t="s">
        <v>101</v>
      </c>
      <c r="C56" s="46" t="s">
        <v>168</v>
      </c>
      <c r="D56" s="46" t="s">
        <v>169</v>
      </c>
      <c r="E56" s="46" t="s">
        <v>102</v>
      </c>
    </row>
    <row r="57" spans="1:5" x14ac:dyDescent="0.25">
      <c r="A57" s="46" t="s">
        <v>100</v>
      </c>
      <c r="B57" s="46" t="s">
        <v>101</v>
      </c>
      <c r="C57" s="46" t="s">
        <v>170</v>
      </c>
      <c r="D57" s="46" t="s">
        <v>171</v>
      </c>
      <c r="E57" s="46" t="s">
        <v>108</v>
      </c>
    </row>
    <row r="58" spans="1:5" x14ac:dyDescent="0.25">
      <c r="A58" s="46" t="s">
        <v>100</v>
      </c>
      <c r="B58" s="46" t="s">
        <v>101</v>
      </c>
      <c r="C58" s="46" t="s">
        <v>172</v>
      </c>
      <c r="D58" s="46" t="s">
        <v>173</v>
      </c>
      <c r="E58" s="46" t="s">
        <v>108</v>
      </c>
    </row>
    <row r="59" spans="1:5" x14ac:dyDescent="0.25">
      <c r="A59" s="46" t="s">
        <v>100</v>
      </c>
      <c r="B59" s="46" t="s">
        <v>101</v>
      </c>
      <c r="C59" s="46" t="s">
        <v>174</v>
      </c>
      <c r="D59" s="46" t="s">
        <v>175</v>
      </c>
      <c r="E59" s="46" t="s">
        <v>108</v>
      </c>
    </row>
    <row r="60" spans="1:5" x14ac:dyDescent="0.25">
      <c r="A60" s="46" t="s">
        <v>100</v>
      </c>
      <c r="B60" s="46" t="s">
        <v>101</v>
      </c>
      <c r="C60" s="46" t="s">
        <v>176</v>
      </c>
      <c r="D60" s="46" t="s">
        <v>177</v>
      </c>
      <c r="E60" s="46" t="s">
        <v>102</v>
      </c>
    </row>
    <row r="61" spans="1:5" x14ac:dyDescent="0.25">
      <c r="A61" s="46" t="s">
        <v>100</v>
      </c>
      <c r="B61" s="46" t="s">
        <v>101</v>
      </c>
      <c r="C61" s="46" t="s">
        <v>178</v>
      </c>
      <c r="D61" s="46" t="s">
        <v>179</v>
      </c>
      <c r="E61" s="46" t="s">
        <v>102</v>
      </c>
    </row>
    <row r="62" spans="1:5" x14ac:dyDescent="0.25">
      <c r="A62" s="46" t="s">
        <v>100</v>
      </c>
      <c r="B62" s="46" t="s">
        <v>101</v>
      </c>
      <c r="C62" s="46" t="s">
        <v>180</v>
      </c>
      <c r="D62" s="46" t="s">
        <v>181</v>
      </c>
      <c r="E62" s="46" t="s">
        <v>182</v>
      </c>
    </row>
    <row r="63" spans="1:5" x14ac:dyDescent="0.25">
      <c r="A63" s="46" t="s">
        <v>100</v>
      </c>
      <c r="B63" s="46" t="s">
        <v>101</v>
      </c>
      <c r="C63" s="46" t="s">
        <v>183</v>
      </c>
      <c r="D63" s="46" t="s">
        <v>184</v>
      </c>
      <c r="E63" s="46" t="s">
        <v>182</v>
      </c>
    </row>
    <row r="64" spans="1:5" x14ac:dyDescent="0.25">
      <c r="A64" s="46" t="s">
        <v>100</v>
      </c>
      <c r="B64" s="46" t="s">
        <v>101</v>
      </c>
      <c r="C64" s="46" t="s">
        <v>185</v>
      </c>
      <c r="D64" s="46" t="s">
        <v>186</v>
      </c>
      <c r="E64" s="46" t="s">
        <v>182</v>
      </c>
    </row>
    <row r="65" spans="1:5" x14ac:dyDescent="0.25">
      <c r="A65" s="46" t="s">
        <v>100</v>
      </c>
      <c r="B65" s="46" t="s">
        <v>101</v>
      </c>
      <c r="C65" s="46" t="s">
        <v>187</v>
      </c>
      <c r="D65" s="46" t="s">
        <v>188</v>
      </c>
      <c r="E65" s="46" t="s">
        <v>182</v>
      </c>
    </row>
    <row r="66" spans="1:5" x14ac:dyDescent="0.25">
      <c r="A66" s="46" t="s">
        <v>100</v>
      </c>
      <c r="B66" s="46" t="s">
        <v>101</v>
      </c>
      <c r="C66" s="46" t="s">
        <v>189</v>
      </c>
      <c r="D66" s="46" t="s">
        <v>190</v>
      </c>
      <c r="E66" s="46" t="s">
        <v>182</v>
      </c>
    </row>
    <row r="67" spans="1:5" x14ac:dyDescent="0.25">
      <c r="A67" s="46" t="s">
        <v>100</v>
      </c>
      <c r="B67" s="46" t="s">
        <v>101</v>
      </c>
      <c r="C67" s="46" t="s">
        <v>191</v>
      </c>
      <c r="D67" s="46" t="s">
        <v>192</v>
      </c>
      <c r="E67" s="46" t="s">
        <v>102</v>
      </c>
    </row>
    <row r="68" spans="1:5" x14ac:dyDescent="0.25">
      <c r="A68" s="46" t="s">
        <v>100</v>
      </c>
      <c r="B68" s="46" t="s">
        <v>101</v>
      </c>
      <c r="C68" s="46" t="s">
        <v>193</v>
      </c>
      <c r="D68" s="46" t="s">
        <v>192</v>
      </c>
      <c r="E68" s="46" t="s">
        <v>182</v>
      </c>
    </row>
    <row r="69" spans="1:5" x14ac:dyDescent="0.25">
      <c r="A69" s="46" t="s">
        <v>100</v>
      </c>
      <c r="B69" s="46" t="s">
        <v>101</v>
      </c>
      <c r="C69" s="46" t="s">
        <v>194</v>
      </c>
      <c r="D69" s="46" t="s">
        <v>195</v>
      </c>
      <c r="E69" s="46" t="s">
        <v>102</v>
      </c>
    </row>
    <row r="70" spans="1:5" x14ac:dyDescent="0.25">
      <c r="A70" s="46" t="s">
        <v>100</v>
      </c>
      <c r="B70" s="46" t="s">
        <v>101</v>
      </c>
      <c r="C70" s="46" t="s">
        <v>196</v>
      </c>
      <c r="D70" s="46" t="s">
        <v>197</v>
      </c>
      <c r="E70" s="46" t="s">
        <v>182</v>
      </c>
    </row>
    <row r="71" spans="1:5" x14ac:dyDescent="0.25">
      <c r="A71" s="46" t="s">
        <v>100</v>
      </c>
      <c r="B71" s="46" t="s">
        <v>101</v>
      </c>
      <c r="C71" s="46" t="s">
        <v>198</v>
      </c>
      <c r="D71" s="46" t="s">
        <v>199</v>
      </c>
      <c r="E71" s="46" t="s">
        <v>182</v>
      </c>
    </row>
    <row r="72" spans="1:5" x14ac:dyDescent="0.25">
      <c r="A72" s="46" t="s">
        <v>100</v>
      </c>
      <c r="B72" s="46" t="s">
        <v>101</v>
      </c>
      <c r="C72" s="46" t="s">
        <v>200</v>
      </c>
      <c r="D72" s="46" t="s">
        <v>201</v>
      </c>
      <c r="E72" s="46" t="s">
        <v>182</v>
      </c>
    </row>
    <row r="73" spans="1:5" x14ac:dyDescent="0.25">
      <c r="A73" s="46" t="s">
        <v>100</v>
      </c>
      <c r="B73" s="46" t="s">
        <v>101</v>
      </c>
      <c r="C73" s="46" t="s">
        <v>202</v>
      </c>
      <c r="D73" s="46" t="s">
        <v>203</v>
      </c>
      <c r="E73" s="46" t="s">
        <v>182</v>
      </c>
    </row>
    <row r="74" spans="1:5" x14ac:dyDescent="0.25">
      <c r="A74" s="46" t="s">
        <v>100</v>
      </c>
      <c r="B74" s="46" t="s">
        <v>101</v>
      </c>
      <c r="C74" s="46" t="s">
        <v>204</v>
      </c>
      <c r="D74" s="46" t="s">
        <v>205</v>
      </c>
      <c r="E74" s="46" t="s">
        <v>182</v>
      </c>
    </row>
    <row r="75" spans="1:5" x14ac:dyDescent="0.25">
      <c r="A75" s="46" t="s">
        <v>22</v>
      </c>
      <c r="B75" s="46" t="s">
        <v>206</v>
      </c>
      <c r="C75" s="46" t="s">
        <v>22</v>
      </c>
      <c r="D75" s="46" t="s">
        <v>206</v>
      </c>
      <c r="E75" s="46" t="s">
        <v>102</v>
      </c>
    </row>
    <row r="76" spans="1:5" x14ac:dyDescent="0.25">
      <c r="A76" s="46" t="s">
        <v>22</v>
      </c>
      <c r="B76" s="46" t="s">
        <v>206</v>
      </c>
      <c r="C76" s="46" t="s">
        <v>207</v>
      </c>
      <c r="D76" s="46" t="s">
        <v>208</v>
      </c>
      <c r="E76" s="46" t="s">
        <v>102</v>
      </c>
    </row>
    <row r="77" spans="1:5" x14ac:dyDescent="0.25">
      <c r="A77" s="46" t="s">
        <v>22</v>
      </c>
      <c r="B77" s="46" t="s">
        <v>206</v>
      </c>
      <c r="C77" s="46" t="s">
        <v>209</v>
      </c>
      <c r="D77" s="46" t="s">
        <v>210</v>
      </c>
      <c r="E77" s="46" t="s">
        <v>102</v>
      </c>
    </row>
    <row r="78" spans="1:5" x14ac:dyDescent="0.25">
      <c r="A78" s="46" t="s">
        <v>22</v>
      </c>
      <c r="B78" s="46" t="s">
        <v>206</v>
      </c>
      <c r="C78" s="46" t="s">
        <v>211</v>
      </c>
      <c r="D78" s="46" t="s">
        <v>212</v>
      </c>
      <c r="E78" s="46" t="s">
        <v>108</v>
      </c>
    </row>
    <row r="79" spans="1:5" x14ac:dyDescent="0.25">
      <c r="A79" s="46" t="s">
        <v>22</v>
      </c>
      <c r="B79" s="46" t="s">
        <v>206</v>
      </c>
      <c r="C79" s="46" t="s">
        <v>213</v>
      </c>
      <c r="D79" s="46" t="s">
        <v>214</v>
      </c>
      <c r="E79" s="46" t="s">
        <v>108</v>
      </c>
    </row>
    <row r="80" spans="1:5" x14ac:dyDescent="0.25">
      <c r="A80" s="46" t="s">
        <v>22</v>
      </c>
      <c r="B80" s="46" t="s">
        <v>206</v>
      </c>
      <c r="C80" s="46" t="s">
        <v>215</v>
      </c>
      <c r="D80" s="46" t="s">
        <v>216</v>
      </c>
      <c r="E80" s="46" t="s">
        <v>108</v>
      </c>
    </row>
    <row r="81" spans="1:5" x14ac:dyDescent="0.25">
      <c r="A81" s="46" t="s">
        <v>22</v>
      </c>
      <c r="B81" s="46" t="s">
        <v>206</v>
      </c>
      <c r="C81" s="46" t="s">
        <v>217</v>
      </c>
      <c r="D81" s="46" t="s">
        <v>218</v>
      </c>
      <c r="E81" s="46" t="s">
        <v>108</v>
      </c>
    </row>
    <row r="82" spans="1:5" x14ac:dyDescent="0.25">
      <c r="A82" s="46" t="s">
        <v>22</v>
      </c>
      <c r="B82" s="46" t="s">
        <v>206</v>
      </c>
      <c r="C82" s="46" t="s">
        <v>219</v>
      </c>
      <c r="D82" s="46" t="s">
        <v>220</v>
      </c>
      <c r="E82" s="46" t="s">
        <v>102</v>
      </c>
    </row>
    <row r="83" spans="1:5" x14ac:dyDescent="0.25">
      <c r="A83" s="46" t="s">
        <v>22</v>
      </c>
      <c r="B83" s="46" t="s">
        <v>206</v>
      </c>
      <c r="C83" s="46" t="s">
        <v>221</v>
      </c>
      <c r="D83" s="46" t="s">
        <v>222</v>
      </c>
      <c r="E83" s="46" t="s">
        <v>108</v>
      </c>
    </row>
    <row r="84" spans="1:5" x14ac:dyDescent="0.25">
      <c r="A84" s="46" t="s">
        <v>22</v>
      </c>
      <c r="B84" s="46" t="s">
        <v>206</v>
      </c>
      <c r="C84" s="46" t="s">
        <v>223</v>
      </c>
      <c r="D84" s="46" t="s">
        <v>224</v>
      </c>
      <c r="E84" s="46" t="s">
        <v>108</v>
      </c>
    </row>
    <row r="85" spans="1:5" x14ac:dyDescent="0.25">
      <c r="A85" s="46" t="s">
        <v>22</v>
      </c>
      <c r="B85" s="46" t="s">
        <v>206</v>
      </c>
      <c r="C85" s="46" t="s">
        <v>225</v>
      </c>
      <c r="D85" s="46" t="s">
        <v>226</v>
      </c>
      <c r="E85" s="46" t="s">
        <v>108</v>
      </c>
    </row>
    <row r="86" spans="1:5" x14ac:dyDescent="0.25">
      <c r="A86" s="46" t="s">
        <v>22</v>
      </c>
      <c r="B86" s="46" t="s">
        <v>206</v>
      </c>
      <c r="C86" s="46" t="s">
        <v>227</v>
      </c>
      <c r="D86" s="46" t="s">
        <v>228</v>
      </c>
      <c r="E86" s="46" t="s">
        <v>108</v>
      </c>
    </row>
    <row r="87" spans="1:5" x14ac:dyDescent="0.25">
      <c r="A87" s="46" t="s">
        <v>22</v>
      </c>
      <c r="B87" s="46" t="s">
        <v>206</v>
      </c>
      <c r="C87" s="46" t="s">
        <v>229</v>
      </c>
      <c r="D87" s="46" t="s">
        <v>230</v>
      </c>
      <c r="E87" s="46" t="s">
        <v>102</v>
      </c>
    </row>
    <row r="88" spans="1:5" x14ac:dyDescent="0.25">
      <c r="A88" s="46" t="s">
        <v>22</v>
      </c>
      <c r="B88" s="46" t="s">
        <v>206</v>
      </c>
      <c r="C88" s="46" t="s">
        <v>231</v>
      </c>
      <c r="D88" s="46" t="s">
        <v>232</v>
      </c>
      <c r="E88" s="46" t="s">
        <v>102</v>
      </c>
    </row>
    <row r="89" spans="1:5" x14ac:dyDescent="0.25">
      <c r="A89" s="46" t="s">
        <v>22</v>
      </c>
      <c r="B89" s="46" t="s">
        <v>206</v>
      </c>
      <c r="C89" s="46" t="s">
        <v>233</v>
      </c>
      <c r="D89" s="46" t="s">
        <v>234</v>
      </c>
      <c r="E89" s="46" t="s">
        <v>108</v>
      </c>
    </row>
    <row r="90" spans="1:5" x14ac:dyDescent="0.25">
      <c r="A90" s="46" t="s">
        <v>22</v>
      </c>
      <c r="B90" s="46" t="s">
        <v>206</v>
      </c>
      <c r="C90" s="46" t="s">
        <v>235</v>
      </c>
      <c r="D90" s="46" t="s">
        <v>236</v>
      </c>
      <c r="E90" s="46" t="s">
        <v>108</v>
      </c>
    </row>
    <row r="91" spans="1:5" x14ac:dyDescent="0.25">
      <c r="A91" s="46" t="s">
        <v>22</v>
      </c>
      <c r="B91" s="46" t="s">
        <v>206</v>
      </c>
      <c r="C91" s="46" t="s">
        <v>237</v>
      </c>
      <c r="D91" s="46" t="s">
        <v>238</v>
      </c>
      <c r="E91" s="46" t="s">
        <v>102</v>
      </c>
    </row>
    <row r="92" spans="1:5" x14ac:dyDescent="0.25">
      <c r="A92" s="46" t="s">
        <v>22</v>
      </c>
      <c r="B92" s="46" t="s">
        <v>206</v>
      </c>
      <c r="C92" s="46" t="s">
        <v>239</v>
      </c>
      <c r="D92" s="46" t="s">
        <v>240</v>
      </c>
      <c r="E92" s="46" t="s">
        <v>182</v>
      </c>
    </row>
    <row r="93" spans="1:5" x14ac:dyDescent="0.25">
      <c r="A93" s="46" t="s">
        <v>22</v>
      </c>
      <c r="B93" s="46" t="s">
        <v>206</v>
      </c>
      <c r="C93" s="46" t="s">
        <v>241</v>
      </c>
      <c r="D93" s="46" t="s">
        <v>242</v>
      </c>
      <c r="E93" s="46" t="s">
        <v>108</v>
      </c>
    </row>
    <row r="94" spans="1:5" x14ac:dyDescent="0.25">
      <c r="A94" s="46" t="s">
        <v>22</v>
      </c>
      <c r="B94" s="46" t="s">
        <v>206</v>
      </c>
      <c r="C94" s="46" t="s">
        <v>243</v>
      </c>
      <c r="D94" s="46" t="s">
        <v>244</v>
      </c>
      <c r="E94" s="46" t="s">
        <v>108</v>
      </c>
    </row>
    <row r="95" spans="1:5" x14ac:dyDescent="0.25">
      <c r="A95" s="46" t="s">
        <v>22</v>
      </c>
      <c r="B95" s="46" t="s">
        <v>206</v>
      </c>
      <c r="C95" s="46" t="s">
        <v>245</v>
      </c>
      <c r="D95" s="46" t="s">
        <v>246</v>
      </c>
      <c r="E95" s="46" t="s">
        <v>102</v>
      </c>
    </row>
    <row r="96" spans="1:5" x14ac:dyDescent="0.25">
      <c r="A96" s="46" t="s">
        <v>22</v>
      </c>
      <c r="B96" s="46" t="s">
        <v>206</v>
      </c>
      <c r="C96" s="46" t="s">
        <v>247</v>
      </c>
      <c r="D96" s="46" t="s">
        <v>248</v>
      </c>
      <c r="E96" s="46" t="s">
        <v>108</v>
      </c>
    </row>
    <row r="97" spans="1:5" x14ac:dyDescent="0.25">
      <c r="A97" s="46" t="s">
        <v>22</v>
      </c>
      <c r="B97" s="46" t="s">
        <v>206</v>
      </c>
      <c r="C97" s="46" t="s">
        <v>249</v>
      </c>
      <c r="D97" s="46" t="s">
        <v>250</v>
      </c>
      <c r="E97" s="46" t="s">
        <v>108</v>
      </c>
    </row>
    <row r="98" spans="1:5" x14ac:dyDescent="0.25">
      <c r="A98" s="46" t="s">
        <v>22</v>
      </c>
      <c r="B98" s="46" t="s">
        <v>206</v>
      </c>
      <c r="C98" s="46" t="s">
        <v>251</v>
      </c>
      <c r="D98" s="46" t="s">
        <v>252</v>
      </c>
      <c r="E98" s="46" t="s">
        <v>108</v>
      </c>
    </row>
    <row r="99" spans="1:5" x14ac:dyDescent="0.25">
      <c r="A99" s="46" t="s">
        <v>22</v>
      </c>
      <c r="B99" s="46" t="s">
        <v>206</v>
      </c>
      <c r="C99" s="46" t="s">
        <v>253</v>
      </c>
      <c r="D99" s="46" t="s">
        <v>254</v>
      </c>
      <c r="E99" s="46" t="s">
        <v>102</v>
      </c>
    </row>
    <row r="100" spans="1:5" x14ac:dyDescent="0.25">
      <c r="A100" s="46" t="s">
        <v>22</v>
      </c>
      <c r="B100" s="46" t="s">
        <v>206</v>
      </c>
      <c r="C100" s="46" t="s">
        <v>255</v>
      </c>
      <c r="D100" s="46" t="s">
        <v>256</v>
      </c>
      <c r="E100" s="46" t="s">
        <v>108</v>
      </c>
    </row>
    <row r="101" spans="1:5" x14ac:dyDescent="0.25">
      <c r="A101" s="46" t="s">
        <v>22</v>
      </c>
      <c r="B101" s="46" t="s">
        <v>206</v>
      </c>
      <c r="C101" s="46" t="s">
        <v>257</v>
      </c>
      <c r="D101" s="46" t="s">
        <v>258</v>
      </c>
      <c r="E101" s="46" t="s">
        <v>108</v>
      </c>
    </row>
    <row r="102" spans="1:5" x14ac:dyDescent="0.25">
      <c r="A102" s="46" t="s">
        <v>22</v>
      </c>
      <c r="B102" s="46" t="s">
        <v>206</v>
      </c>
      <c r="C102" s="46" t="s">
        <v>259</v>
      </c>
      <c r="D102" s="46" t="s">
        <v>260</v>
      </c>
      <c r="E102" s="46" t="s">
        <v>108</v>
      </c>
    </row>
    <row r="103" spans="1:5" x14ac:dyDescent="0.25">
      <c r="A103" s="46" t="s">
        <v>22</v>
      </c>
      <c r="B103" s="46" t="s">
        <v>206</v>
      </c>
      <c r="C103" s="46" t="s">
        <v>261</v>
      </c>
      <c r="D103" s="46" t="s">
        <v>262</v>
      </c>
      <c r="E103" s="46" t="s">
        <v>108</v>
      </c>
    </row>
    <row r="104" spans="1:5" x14ac:dyDescent="0.25">
      <c r="A104" s="46" t="s">
        <v>22</v>
      </c>
      <c r="B104" s="46" t="s">
        <v>206</v>
      </c>
      <c r="C104" s="46" t="s">
        <v>263</v>
      </c>
      <c r="D104" s="46" t="s">
        <v>264</v>
      </c>
      <c r="E104" s="46" t="s">
        <v>108</v>
      </c>
    </row>
    <row r="105" spans="1:5" x14ac:dyDescent="0.25">
      <c r="A105" s="46" t="s">
        <v>22</v>
      </c>
      <c r="B105" s="46" t="s">
        <v>206</v>
      </c>
      <c r="C105" s="46" t="s">
        <v>265</v>
      </c>
      <c r="D105" s="46" t="s">
        <v>266</v>
      </c>
      <c r="E105" s="46" t="s">
        <v>108</v>
      </c>
    </row>
    <row r="106" spans="1:5" x14ac:dyDescent="0.25">
      <c r="A106" s="46" t="s">
        <v>22</v>
      </c>
      <c r="B106" s="46" t="s">
        <v>206</v>
      </c>
      <c r="C106" s="46" t="s">
        <v>267</v>
      </c>
      <c r="D106" s="46" t="s">
        <v>268</v>
      </c>
      <c r="E106" s="46" t="s">
        <v>108</v>
      </c>
    </row>
    <row r="107" spans="1:5" x14ac:dyDescent="0.25">
      <c r="A107" s="46" t="s">
        <v>22</v>
      </c>
      <c r="B107" s="46" t="s">
        <v>206</v>
      </c>
      <c r="C107" s="46" t="s">
        <v>269</v>
      </c>
      <c r="D107" s="46" t="s">
        <v>270</v>
      </c>
      <c r="E107" s="46" t="s">
        <v>108</v>
      </c>
    </row>
    <row r="108" spans="1:5" x14ac:dyDescent="0.25">
      <c r="A108" s="46" t="s">
        <v>22</v>
      </c>
      <c r="B108" s="46" t="s">
        <v>206</v>
      </c>
      <c r="C108" s="46" t="s">
        <v>271</v>
      </c>
      <c r="D108" s="46" t="s">
        <v>272</v>
      </c>
      <c r="E108" s="46" t="s">
        <v>102</v>
      </c>
    </row>
    <row r="109" spans="1:5" x14ac:dyDescent="0.25">
      <c r="A109" s="46" t="s">
        <v>22</v>
      </c>
      <c r="B109" s="46" t="s">
        <v>206</v>
      </c>
      <c r="C109" s="46" t="s">
        <v>273</v>
      </c>
      <c r="D109" s="46" t="s">
        <v>274</v>
      </c>
      <c r="E109" s="46" t="s">
        <v>108</v>
      </c>
    </row>
    <row r="110" spans="1:5" x14ac:dyDescent="0.25">
      <c r="A110" s="46" t="s">
        <v>22</v>
      </c>
      <c r="B110" s="46" t="s">
        <v>206</v>
      </c>
      <c r="C110" s="46" t="s">
        <v>275</v>
      </c>
      <c r="D110" s="46" t="s">
        <v>276</v>
      </c>
      <c r="E110" s="46" t="s">
        <v>108</v>
      </c>
    </row>
    <row r="111" spans="1:5" x14ac:dyDescent="0.25">
      <c r="A111" s="46" t="s">
        <v>22</v>
      </c>
      <c r="B111" s="46" t="s">
        <v>206</v>
      </c>
      <c r="C111" s="46" t="s">
        <v>277</v>
      </c>
      <c r="D111" s="46" t="s">
        <v>278</v>
      </c>
      <c r="E111" s="46" t="s">
        <v>108</v>
      </c>
    </row>
    <row r="112" spans="1:5" x14ac:dyDescent="0.25">
      <c r="A112" s="46" t="s">
        <v>22</v>
      </c>
      <c r="B112" s="46" t="s">
        <v>206</v>
      </c>
      <c r="C112" s="46" t="s">
        <v>279</v>
      </c>
      <c r="D112" s="46" t="s">
        <v>280</v>
      </c>
      <c r="E112" s="46" t="s">
        <v>108</v>
      </c>
    </row>
    <row r="113" spans="1:5" x14ac:dyDescent="0.25">
      <c r="A113" s="46" t="s">
        <v>22</v>
      </c>
      <c r="B113" s="46" t="s">
        <v>206</v>
      </c>
      <c r="C113" s="46" t="s">
        <v>281</v>
      </c>
      <c r="D113" s="46" t="s">
        <v>282</v>
      </c>
      <c r="E113" s="46" t="s">
        <v>102</v>
      </c>
    </row>
    <row r="114" spans="1:5" x14ac:dyDescent="0.25">
      <c r="A114" s="46" t="s">
        <v>22</v>
      </c>
      <c r="B114" s="46" t="s">
        <v>206</v>
      </c>
      <c r="C114" s="46" t="s">
        <v>283</v>
      </c>
      <c r="D114" s="46" t="s">
        <v>284</v>
      </c>
      <c r="E114" s="46" t="s">
        <v>102</v>
      </c>
    </row>
    <row r="115" spans="1:5" x14ac:dyDescent="0.25">
      <c r="A115" s="46" t="s">
        <v>22</v>
      </c>
      <c r="B115" s="46" t="s">
        <v>206</v>
      </c>
      <c r="C115" s="46" t="s">
        <v>285</v>
      </c>
      <c r="D115" s="46" t="s">
        <v>286</v>
      </c>
      <c r="E115" s="46" t="s">
        <v>108</v>
      </c>
    </row>
    <row r="116" spans="1:5" x14ac:dyDescent="0.25">
      <c r="A116" s="46" t="s">
        <v>22</v>
      </c>
      <c r="B116" s="46" t="s">
        <v>206</v>
      </c>
      <c r="C116" s="46" t="s">
        <v>287</v>
      </c>
      <c r="D116" s="46" t="s">
        <v>288</v>
      </c>
      <c r="E116" s="46" t="s">
        <v>108</v>
      </c>
    </row>
    <row r="117" spans="1:5" x14ac:dyDescent="0.25">
      <c r="A117" s="46" t="s">
        <v>22</v>
      </c>
      <c r="B117" s="46" t="s">
        <v>206</v>
      </c>
      <c r="C117" s="46" t="s">
        <v>289</v>
      </c>
      <c r="D117" s="46" t="s">
        <v>290</v>
      </c>
      <c r="E117" s="46" t="s">
        <v>102</v>
      </c>
    </row>
    <row r="118" spans="1:5" x14ac:dyDescent="0.25">
      <c r="A118" s="46" t="s">
        <v>22</v>
      </c>
      <c r="B118" s="46" t="s">
        <v>206</v>
      </c>
      <c r="C118" s="46" t="s">
        <v>291</v>
      </c>
      <c r="D118" s="46" t="s">
        <v>292</v>
      </c>
      <c r="E118" s="46" t="s">
        <v>108</v>
      </c>
    </row>
    <row r="119" spans="1:5" x14ac:dyDescent="0.25">
      <c r="A119" s="46" t="s">
        <v>22</v>
      </c>
      <c r="B119" s="46" t="s">
        <v>206</v>
      </c>
      <c r="C119" s="46" t="s">
        <v>293</v>
      </c>
      <c r="D119" s="46" t="s">
        <v>294</v>
      </c>
      <c r="E119" s="46" t="s">
        <v>108</v>
      </c>
    </row>
    <row r="120" spans="1:5" x14ac:dyDescent="0.25">
      <c r="A120" s="46" t="s">
        <v>22</v>
      </c>
      <c r="B120" s="46" t="s">
        <v>206</v>
      </c>
      <c r="C120" s="46" t="s">
        <v>295</v>
      </c>
      <c r="D120" s="46" t="s">
        <v>296</v>
      </c>
      <c r="E120" s="46" t="s">
        <v>108</v>
      </c>
    </row>
    <row r="121" spans="1:5" x14ac:dyDescent="0.25">
      <c r="A121" s="46" t="s">
        <v>22</v>
      </c>
      <c r="B121" s="46" t="s">
        <v>206</v>
      </c>
      <c r="C121" s="46" t="s">
        <v>297</v>
      </c>
      <c r="D121" s="46" t="s">
        <v>298</v>
      </c>
      <c r="E121" s="46" t="s">
        <v>108</v>
      </c>
    </row>
    <row r="122" spans="1:5" x14ac:dyDescent="0.25">
      <c r="A122" s="46" t="s">
        <v>22</v>
      </c>
      <c r="B122" s="46" t="s">
        <v>206</v>
      </c>
      <c r="C122" s="46" t="s">
        <v>299</v>
      </c>
      <c r="D122" s="46" t="s">
        <v>300</v>
      </c>
      <c r="E122" s="46" t="s">
        <v>108</v>
      </c>
    </row>
    <row r="123" spans="1:5" x14ac:dyDescent="0.25">
      <c r="A123" s="46" t="s">
        <v>22</v>
      </c>
      <c r="B123" s="46" t="s">
        <v>206</v>
      </c>
      <c r="C123" s="46" t="s">
        <v>301</v>
      </c>
      <c r="D123" s="46" t="s">
        <v>302</v>
      </c>
      <c r="E123" s="46" t="s">
        <v>108</v>
      </c>
    </row>
    <row r="124" spans="1:5" x14ac:dyDescent="0.25">
      <c r="A124" s="46" t="s">
        <v>22</v>
      </c>
      <c r="B124" s="46" t="s">
        <v>206</v>
      </c>
      <c r="C124" s="46" t="s">
        <v>303</v>
      </c>
      <c r="D124" s="46" t="s">
        <v>304</v>
      </c>
      <c r="E124" s="46" t="s">
        <v>102</v>
      </c>
    </row>
    <row r="125" spans="1:5" x14ac:dyDescent="0.25">
      <c r="A125" s="46" t="s">
        <v>22</v>
      </c>
      <c r="B125" s="46" t="s">
        <v>206</v>
      </c>
      <c r="C125" s="46" t="s">
        <v>305</v>
      </c>
      <c r="D125" s="46" t="s">
        <v>306</v>
      </c>
      <c r="E125" s="46" t="s">
        <v>108</v>
      </c>
    </row>
    <row r="126" spans="1:5" x14ac:dyDescent="0.25">
      <c r="A126" s="46" t="s">
        <v>22</v>
      </c>
      <c r="B126" s="46" t="s">
        <v>206</v>
      </c>
      <c r="C126" s="46" t="s">
        <v>307</v>
      </c>
      <c r="D126" s="46" t="s">
        <v>308</v>
      </c>
      <c r="E126" s="46" t="s">
        <v>108</v>
      </c>
    </row>
    <row r="127" spans="1:5" x14ac:dyDescent="0.25">
      <c r="A127" s="46" t="s">
        <v>22</v>
      </c>
      <c r="B127" s="46" t="s">
        <v>206</v>
      </c>
      <c r="C127" s="46" t="s">
        <v>309</v>
      </c>
      <c r="D127" s="46" t="s">
        <v>310</v>
      </c>
      <c r="E127" s="46" t="s">
        <v>108</v>
      </c>
    </row>
    <row r="128" spans="1:5" x14ac:dyDescent="0.25">
      <c r="A128" s="46" t="s">
        <v>22</v>
      </c>
      <c r="B128" s="46" t="s">
        <v>206</v>
      </c>
      <c r="C128" s="46" t="s">
        <v>311</v>
      </c>
      <c r="D128" s="46" t="s">
        <v>312</v>
      </c>
      <c r="E128" s="46" t="s">
        <v>108</v>
      </c>
    </row>
    <row r="129" spans="1:5" x14ac:dyDescent="0.25">
      <c r="A129" s="46" t="s">
        <v>22</v>
      </c>
      <c r="B129" s="46" t="s">
        <v>206</v>
      </c>
      <c r="C129" s="46" t="s">
        <v>313</v>
      </c>
      <c r="D129" s="46" t="s">
        <v>314</v>
      </c>
      <c r="E129" s="46" t="s">
        <v>108</v>
      </c>
    </row>
    <row r="130" spans="1:5" x14ac:dyDescent="0.25">
      <c r="A130" s="46" t="s">
        <v>22</v>
      </c>
      <c r="B130" s="46" t="s">
        <v>206</v>
      </c>
      <c r="C130" s="46" t="s">
        <v>315</v>
      </c>
      <c r="D130" s="46" t="s">
        <v>316</v>
      </c>
      <c r="E130" s="46" t="s">
        <v>108</v>
      </c>
    </row>
    <row r="131" spans="1:5" x14ac:dyDescent="0.25">
      <c r="A131" s="46" t="s">
        <v>22</v>
      </c>
      <c r="B131" s="46" t="s">
        <v>206</v>
      </c>
      <c r="C131" s="46" t="s">
        <v>317</v>
      </c>
      <c r="D131" s="46" t="s">
        <v>318</v>
      </c>
      <c r="E131" s="46" t="s">
        <v>108</v>
      </c>
    </row>
    <row r="132" spans="1:5" x14ac:dyDescent="0.25">
      <c r="A132" s="46" t="s">
        <v>22</v>
      </c>
      <c r="B132" s="46" t="s">
        <v>206</v>
      </c>
      <c r="C132" s="46" t="s">
        <v>319</v>
      </c>
      <c r="D132" s="46" t="s">
        <v>320</v>
      </c>
      <c r="E132" s="46" t="s">
        <v>102</v>
      </c>
    </row>
    <row r="133" spans="1:5" x14ac:dyDescent="0.25">
      <c r="A133" s="46" t="s">
        <v>22</v>
      </c>
      <c r="B133" s="46" t="s">
        <v>206</v>
      </c>
      <c r="C133" s="46" t="s">
        <v>321</v>
      </c>
      <c r="D133" s="46" t="s">
        <v>322</v>
      </c>
      <c r="E133" s="46" t="s">
        <v>108</v>
      </c>
    </row>
    <row r="134" spans="1:5" x14ac:dyDescent="0.25">
      <c r="A134" s="46" t="s">
        <v>22</v>
      </c>
      <c r="B134" s="46" t="s">
        <v>206</v>
      </c>
      <c r="C134" s="46" t="s">
        <v>323</v>
      </c>
      <c r="D134" s="46" t="s">
        <v>324</v>
      </c>
      <c r="E134" s="46" t="s">
        <v>108</v>
      </c>
    </row>
    <row r="135" spans="1:5" x14ac:dyDescent="0.25">
      <c r="A135" s="46" t="s">
        <v>22</v>
      </c>
      <c r="B135" s="46" t="s">
        <v>206</v>
      </c>
      <c r="C135" s="46" t="s">
        <v>325</v>
      </c>
      <c r="D135" s="46" t="s">
        <v>326</v>
      </c>
      <c r="E135" s="46" t="s">
        <v>108</v>
      </c>
    </row>
    <row r="136" spans="1:5" x14ac:dyDescent="0.25">
      <c r="A136" s="46" t="s">
        <v>22</v>
      </c>
      <c r="B136" s="46" t="s">
        <v>206</v>
      </c>
      <c r="C136" s="46" t="s">
        <v>327</v>
      </c>
      <c r="D136" s="46" t="s">
        <v>328</v>
      </c>
      <c r="E136" s="46" t="s">
        <v>108</v>
      </c>
    </row>
    <row r="137" spans="1:5" x14ac:dyDescent="0.25">
      <c r="A137" s="46" t="s">
        <v>22</v>
      </c>
      <c r="B137" s="46" t="s">
        <v>206</v>
      </c>
      <c r="C137" s="46" t="s">
        <v>329</v>
      </c>
      <c r="D137" s="46" t="s">
        <v>330</v>
      </c>
      <c r="E137" s="46" t="s">
        <v>108</v>
      </c>
    </row>
    <row r="138" spans="1:5" x14ac:dyDescent="0.25">
      <c r="A138" s="46" t="s">
        <v>22</v>
      </c>
      <c r="B138" s="46" t="s">
        <v>206</v>
      </c>
      <c r="C138" s="46" t="s">
        <v>331</v>
      </c>
      <c r="D138" s="46" t="s">
        <v>332</v>
      </c>
      <c r="E138" s="46" t="s">
        <v>108</v>
      </c>
    </row>
    <row r="139" spans="1:5" x14ac:dyDescent="0.25">
      <c r="A139" s="46" t="s">
        <v>22</v>
      </c>
      <c r="B139" s="46" t="s">
        <v>206</v>
      </c>
      <c r="C139" s="46" t="s">
        <v>333</v>
      </c>
      <c r="D139" s="46" t="s">
        <v>334</v>
      </c>
      <c r="E139" s="46" t="s">
        <v>108</v>
      </c>
    </row>
    <row r="140" spans="1:5" x14ac:dyDescent="0.25">
      <c r="A140" s="46" t="s">
        <v>22</v>
      </c>
      <c r="B140" s="46" t="s">
        <v>206</v>
      </c>
      <c r="C140" s="46" t="s">
        <v>335</v>
      </c>
      <c r="D140" s="46" t="s">
        <v>336</v>
      </c>
      <c r="E140" s="46" t="s">
        <v>108</v>
      </c>
    </row>
    <row r="141" spans="1:5" x14ac:dyDescent="0.25">
      <c r="A141" s="46" t="s">
        <v>22</v>
      </c>
      <c r="B141" s="46" t="s">
        <v>206</v>
      </c>
      <c r="C141" s="46" t="s">
        <v>337</v>
      </c>
      <c r="D141" s="46" t="s">
        <v>338</v>
      </c>
      <c r="E141" s="46" t="s">
        <v>102</v>
      </c>
    </row>
    <row r="142" spans="1:5" x14ac:dyDescent="0.25">
      <c r="A142" s="46" t="s">
        <v>22</v>
      </c>
      <c r="B142" s="46" t="s">
        <v>206</v>
      </c>
      <c r="C142" s="46" t="s">
        <v>339</v>
      </c>
      <c r="D142" s="46" t="s">
        <v>340</v>
      </c>
      <c r="E142" s="46" t="s">
        <v>102</v>
      </c>
    </row>
    <row r="143" spans="1:5" x14ac:dyDescent="0.25">
      <c r="A143" s="46" t="s">
        <v>22</v>
      </c>
      <c r="B143" s="46" t="s">
        <v>206</v>
      </c>
      <c r="C143" s="46" t="s">
        <v>341</v>
      </c>
      <c r="D143" s="46" t="s">
        <v>342</v>
      </c>
      <c r="E143" s="46" t="s">
        <v>108</v>
      </c>
    </row>
    <row r="144" spans="1:5" x14ac:dyDescent="0.25">
      <c r="A144" s="46" t="s">
        <v>22</v>
      </c>
      <c r="B144" s="46" t="s">
        <v>206</v>
      </c>
      <c r="C144" s="46" t="s">
        <v>343</v>
      </c>
      <c r="D144" s="46" t="s">
        <v>344</v>
      </c>
      <c r="E144" s="46" t="s">
        <v>108</v>
      </c>
    </row>
    <row r="145" spans="1:5" x14ac:dyDescent="0.25">
      <c r="A145" s="46" t="s">
        <v>22</v>
      </c>
      <c r="B145" s="46" t="s">
        <v>206</v>
      </c>
      <c r="C145" s="46" t="s">
        <v>345</v>
      </c>
      <c r="D145" s="46" t="s">
        <v>346</v>
      </c>
      <c r="E145" s="46" t="s">
        <v>108</v>
      </c>
    </row>
    <row r="146" spans="1:5" x14ac:dyDescent="0.25">
      <c r="A146" s="46" t="s">
        <v>22</v>
      </c>
      <c r="B146" s="46" t="s">
        <v>206</v>
      </c>
      <c r="C146" s="46" t="s">
        <v>347</v>
      </c>
      <c r="D146" s="46" t="s">
        <v>348</v>
      </c>
      <c r="E146" s="46" t="s">
        <v>108</v>
      </c>
    </row>
    <row r="147" spans="1:5" x14ac:dyDescent="0.25">
      <c r="A147" s="46" t="s">
        <v>22</v>
      </c>
      <c r="B147" s="46" t="s">
        <v>206</v>
      </c>
      <c r="C147" s="46" t="s">
        <v>349</v>
      </c>
      <c r="D147" s="46" t="s">
        <v>350</v>
      </c>
      <c r="E147" s="46" t="s">
        <v>108</v>
      </c>
    </row>
    <row r="148" spans="1:5" x14ac:dyDescent="0.25">
      <c r="A148" s="46" t="s">
        <v>22</v>
      </c>
      <c r="B148" s="46" t="s">
        <v>206</v>
      </c>
      <c r="C148" s="46" t="s">
        <v>351</v>
      </c>
      <c r="D148" s="46" t="s">
        <v>352</v>
      </c>
      <c r="E148" s="46" t="s">
        <v>102</v>
      </c>
    </row>
    <row r="149" spans="1:5" x14ac:dyDescent="0.25">
      <c r="A149" s="46" t="s">
        <v>22</v>
      </c>
      <c r="B149" s="46" t="s">
        <v>206</v>
      </c>
      <c r="C149" s="46" t="s">
        <v>353</v>
      </c>
      <c r="D149" s="46" t="s">
        <v>354</v>
      </c>
      <c r="E149" s="46" t="s">
        <v>108</v>
      </c>
    </row>
    <row r="150" spans="1:5" x14ac:dyDescent="0.25">
      <c r="A150" s="46" t="s">
        <v>22</v>
      </c>
      <c r="B150" s="46" t="s">
        <v>206</v>
      </c>
      <c r="C150" s="46" t="s">
        <v>355</v>
      </c>
      <c r="D150" s="46" t="s">
        <v>356</v>
      </c>
      <c r="E150" s="46" t="s">
        <v>108</v>
      </c>
    </row>
    <row r="151" spans="1:5" x14ac:dyDescent="0.25">
      <c r="A151" s="46" t="s">
        <v>22</v>
      </c>
      <c r="B151" s="46" t="s">
        <v>206</v>
      </c>
      <c r="C151" s="46" t="s">
        <v>357</v>
      </c>
      <c r="D151" s="46" t="s">
        <v>358</v>
      </c>
      <c r="E151" s="46" t="s">
        <v>102</v>
      </c>
    </row>
    <row r="152" spans="1:5" x14ac:dyDescent="0.25">
      <c r="A152" s="46" t="s">
        <v>22</v>
      </c>
      <c r="B152" s="46" t="s">
        <v>206</v>
      </c>
      <c r="C152" s="46" t="s">
        <v>359</v>
      </c>
      <c r="D152" s="46" t="s">
        <v>360</v>
      </c>
      <c r="E152" s="46" t="s">
        <v>108</v>
      </c>
    </row>
    <row r="153" spans="1:5" x14ac:dyDescent="0.25">
      <c r="A153" s="46" t="s">
        <v>22</v>
      </c>
      <c r="B153" s="46" t="s">
        <v>206</v>
      </c>
      <c r="C153" s="46" t="s">
        <v>361</v>
      </c>
      <c r="D153" s="46" t="s">
        <v>362</v>
      </c>
      <c r="E153" s="46" t="s">
        <v>108</v>
      </c>
    </row>
    <row r="154" spans="1:5" x14ac:dyDescent="0.25">
      <c r="A154" s="46" t="s">
        <v>22</v>
      </c>
      <c r="B154" s="46" t="s">
        <v>206</v>
      </c>
      <c r="C154" s="46" t="s">
        <v>363</v>
      </c>
      <c r="D154" s="46" t="s">
        <v>364</v>
      </c>
      <c r="E154" s="46" t="s">
        <v>108</v>
      </c>
    </row>
    <row r="155" spans="1:5" x14ac:dyDescent="0.25">
      <c r="A155" s="46" t="s">
        <v>22</v>
      </c>
      <c r="B155" s="46" t="s">
        <v>206</v>
      </c>
      <c r="C155" s="46" t="s">
        <v>365</v>
      </c>
      <c r="D155" s="46" t="s">
        <v>366</v>
      </c>
      <c r="E155" s="46" t="s">
        <v>102</v>
      </c>
    </row>
    <row r="156" spans="1:5" x14ac:dyDescent="0.25">
      <c r="A156" s="46" t="s">
        <v>22</v>
      </c>
      <c r="B156" s="46" t="s">
        <v>206</v>
      </c>
      <c r="C156" s="46" t="s">
        <v>367</v>
      </c>
      <c r="D156" s="46" t="s">
        <v>368</v>
      </c>
      <c r="E156" s="46" t="s">
        <v>102</v>
      </c>
    </row>
    <row r="157" spans="1:5" x14ac:dyDescent="0.25">
      <c r="A157" s="46" t="s">
        <v>22</v>
      </c>
      <c r="B157" s="46" t="s">
        <v>206</v>
      </c>
      <c r="C157" s="46" t="s">
        <v>369</v>
      </c>
      <c r="D157" s="46" t="s">
        <v>370</v>
      </c>
      <c r="E157" s="46" t="s">
        <v>108</v>
      </c>
    </row>
    <row r="158" spans="1:5" x14ac:dyDescent="0.25">
      <c r="A158" s="46" t="s">
        <v>22</v>
      </c>
      <c r="B158" s="46" t="s">
        <v>206</v>
      </c>
      <c r="C158" s="46" t="s">
        <v>371</v>
      </c>
      <c r="D158" s="46" t="s">
        <v>372</v>
      </c>
      <c r="E158" s="46" t="s">
        <v>108</v>
      </c>
    </row>
    <row r="159" spans="1:5" x14ac:dyDescent="0.25">
      <c r="A159" s="46" t="s">
        <v>22</v>
      </c>
      <c r="B159" s="46" t="s">
        <v>206</v>
      </c>
      <c r="C159" s="46" t="s">
        <v>373</v>
      </c>
      <c r="D159" s="46" t="s">
        <v>374</v>
      </c>
      <c r="E159" s="46" t="s">
        <v>108</v>
      </c>
    </row>
    <row r="160" spans="1:5" x14ac:dyDescent="0.25">
      <c r="A160" s="46" t="s">
        <v>22</v>
      </c>
      <c r="B160" s="46" t="s">
        <v>206</v>
      </c>
      <c r="C160" s="46" t="s">
        <v>375</v>
      </c>
      <c r="D160" s="46" t="s">
        <v>376</v>
      </c>
      <c r="E160" s="46" t="s">
        <v>108</v>
      </c>
    </row>
    <row r="161" spans="1:5" x14ac:dyDescent="0.25">
      <c r="A161" s="46" t="s">
        <v>22</v>
      </c>
      <c r="B161" s="46" t="s">
        <v>206</v>
      </c>
      <c r="C161" s="46" t="s">
        <v>377</v>
      </c>
      <c r="D161" s="46" t="s">
        <v>378</v>
      </c>
      <c r="E161" s="46" t="s">
        <v>108</v>
      </c>
    </row>
    <row r="162" spans="1:5" x14ac:dyDescent="0.25">
      <c r="A162" s="46" t="s">
        <v>22</v>
      </c>
      <c r="B162" s="46" t="s">
        <v>206</v>
      </c>
      <c r="C162" s="46" t="s">
        <v>379</v>
      </c>
      <c r="D162" s="46" t="s">
        <v>380</v>
      </c>
      <c r="E162" s="46" t="s">
        <v>108</v>
      </c>
    </row>
    <row r="163" spans="1:5" x14ac:dyDescent="0.25">
      <c r="A163" s="46" t="s">
        <v>22</v>
      </c>
      <c r="B163" s="46" t="s">
        <v>206</v>
      </c>
      <c r="C163" s="46" t="s">
        <v>381</v>
      </c>
      <c r="D163" s="46" t="s">
        <v>382</v>
      </c>
      <c r="E163" s="46" t="s">
        <v>102</v>
      </c>
    </row>
    <row r="164" spans="1:5" x14ac:dyDescent="0.25">
      <c r="A164" s="46" t="s">
        <v>22</v>
      </c>
      <c r="B164" s="46" t="s">
        <v>206</v>
      </c>
      <c r="C164" s="46" t="s">
        <v>383</v>
      </c>
      <c r="D164" s="46" t="s">
        <v>384</v>
      </c>
      <c r="E164" s="46" t="s">
        <v>108</v>
      </c>
    </row>
    <row r="165" spans="1:5" x14ac:dyDescent="0.25">
      <c r="A165" s="46" t="s">
        <v>22</v>
      </c>
      <c r="B165" s="46" t="s">
        <v>206</v>
      </c>
      <c r="C165" s="46" t="s">
        <v>385</v>
      </c>
      <c r="D165" s="46" t="s">
        <v>386</v>
      </c>
      <c r="E165" s="46" t="s">
        <v>108</v>
      </c>
    </row>
    <row r="166" spans="1:5" x14ac:dyDescent="0.25">
      <c r="A166" s="46" t="s">
        <v>22</v>
      </c>
      <c r="B166" s="46" t="s">
        <v>206</v>
      </c>
      <c r="C166" s="46" t="s">
        <v>387</v>
      </c>
      <c r="D166" s="46" t="s">
        <v>388</v>
      </c>
      <c r="E166" s="46" t="s">
        <v>108</v>
      </c>
    </row>
    <row r="167" spans="1:5" x14ac:dyDescent="0.25">
      <c r="A167" s="46" t="s">
        <v>22</v>
      </c>
      <c r="B167" s="46" t="s">
        <v>206</v>
      </c>
      <c r="C167" s="46" t="s">
        <v>389</v>
      </c>
      <c r="D167" s="46" t="s">
        <v>390</v>
      </c>
      <c r="E167" s="46" t="s">
        <v>108</v>
      </c>
    </row>
    <row r="168" spans="1:5" x14ac:dyDescent="0.25">
      <c r="A168" s="46" t="s">
        <v>22</v>
      </c>
      <c r="B168" s="46" t="s">
        <v>206</v>
      </c>
      <c r="C168" s="46" t="s">
        <v>391</v>
      </c>
      <c r="D168" s="46" t="s">
        <v>392</v>
      </c>
      <c r="E168" s="46" t="s">
        <v>108</v>
      </c>
    </row>
    <row r="169" spans="1:5" x14ac:dyDescent="0.25">
      <c r="A169" s="46" t="s">
        <v>22</v>
      </c>
      <c r="B169" s="46" t="s">
        <v>206</v>
      </c>
      <c r="C169" s="46" t="s">
        <v>393</v>
      </c>
      <c r="D169" s="46" t="s">
        <v>394</v>
      </c>
      <c r="E169" s="46" t="s">
        <v>108</v>
      </c>
    </row>
    <row r="170" spans="1:5" x14ac:dyDescent="0.25">
      <c r="A170" s="46" t="s">
        <v>22</v>
      </c>
      <c r="B170" s="46" t="s">
        <v>206</v>
      </c>
      <c r="C170" s="46" t="s">
        <v>395</v>
      </c>
      <c r="D170" s="46" t="s">
        <v>396</v>
      </c>
      <c r="E170" s="46" t="s">
        <v>108</v>
      </c>
    </row>
    <row r="171" spans="1:5" x14ac:dyDescent="0.25">
      <c r="A171" s="46" t="s">
        <v>22</v>
      </c>
      <c r="B171" s="46" t="s">
        <v>206</v>
      </c>
      <c r="C171" s="46" t="s">
        <v>397</v>
      </c>
      <c r="D171" s="46" t="s">
        <v>398</v>
      </c>
      <c r="E171" s="46" t="s">
        <v>102</v>
      </c>
    </row>
    <row r="172" spans="1:5" x14ac:dyDescent="0.25">
      <c r="A172" s="46" t="s">
        <v>22</v>
      </c>
      <c r="B172" s="46" t="s">
        <v>206</v>
      </c>
      <c r="C172" s="46" t="s">
        <v>399</v>
      </c>
      <c r="D172" s="46" t="s">
        <v>400</v>
      </c>
      <c r="E172" s="46" t="s">
        <v>108</v>
      </c>
    </row>
    <row r="173" spans="1:5" x14ac:dyDescent="0.25">
      <c r="A173" s="46" t="s">
        <v>22</v>
      </c>
      <c r="B173" s="46" t="s">
        <v>206</v>
      </c>
      <c r="C173" s="46" t="s">
        <v>401</v>
      </c>
      <c r="D173" s="46" t="s">
        <v>402</v>
      </c>
      <c r="E173" s="46" t="s">
        <v>108</v>
      </c>
    </row>
    <row r="174" spans="1:5" x14ac:dyDescent="0.25">
      <c r="A174" s="46" t="s">
        <v>22</v>
      </c>
      <c r="B174" s="46" t="s">
        <v>206</v>
      </c>
      <c r="C174" s="46" t="s">
        <v>403</v>
      </c>
      <c r="D174" s="46" t="s">
        <v>404</v>
      </c>
      <c r="E174" s="46" t="s">
        <v>108</v>
      </c>
    </row>
    <row r="175" spans="1:5" x14ac:dyDescent="0.25">
      <c r="A175" s="46" t="s">
        <v>22</v>
      </c>
      <c r="B175" s="46" t="s">
        <v>206</v>
      </c>
      <c r="C175" s="46" t="s">
        <v>405</v>
      </c>
      <c r="D175" s="46" t="s">
        <v>406</v>
      </c>
      <c r="E175" s="46" t="s">
        <v>108</v>
      </c>
    </row>
    <row r="176" spans="1:5" x14ac:dyDescent="0.25">
      <c r="A176" s="46" t="s">
        <v>22</v>
      </c>
      <c r="B176" s="46" t="s">
        <v>206</v>
      </c>
      <c r="C176" s="46" t="s">
        <v>407</v>
      </c>
      <c r="D176" s="46" t="s">
        <v>408</v>
      </c>
      <c r="E176" s="46" t="s">
        <v>108</v>
      </c>
    </row>
    <row r="177" spans="1:5" x14ac:dyDescent="0.25">
      <c r="A177" s="46" t="s">
        <v>22</v>
      </c>
      <c r="B177" s="46" t="s">
        <v>206</v>
      </c>
      <c r="C177" s="46" t="s">
        <v>409</v>
      </c>
      <c r="D177" s="46" t="s">
        <v>410</v>
      </c>
      <c r="E177" s="46" t="s">
        <v>108</v>
      </c>
    </row>
    <row r="178" spans="1:5" x14ac:dyDescent="0.25">
      <c r="A178" s="46" t="s">
        <v>22</v>
      </c>
      <c r="B178" s="46" t="s">
        <v>206</v>
      </c>
      <c r="C178" s="46" t="s">
        <v>411</v>
      </c>
      <c r="D178" s="46" t="s">
        <v>412</v>
      </c>
      <c r="E178" s="46" t="s">
        <v>102</v>
      </c>
    </row>
    <row r="179" spans="1:5" x14ac:dyDescent="0.25">
      <c r="A179" s="46" t="s">
        <v>22</v>
      </c>
      <c r="B179" s="46" t="s">
        <v>206</v>
      </c>
      <c r="C179" s="46" t="s">
        <v>413</v>
      </c>
      <c r="D179" s="46" t="s">
        <v>414</v>
      </c>
      <c r="E179" s="46" t="s">
        <v>108</v>
      </c>
    </row>
    <row r="180" spans="1:5" x14ac:dyDescent="0.25">
      <c r="A180" s="46" t="s">
        <v>22</v>
      </c>
      <c r="B180" s="46" t="s">
        <v>206</v>
      </c>
      <c r="C180" s="46" t="s">
        <v>415</v>
      </c>
      <c r="D180" s="46" t="s">
        <v>416</v>
      </c>
      <c r="E180" s="46" t="s">
        <v>108</v>
      </c>
    </row>
    <row r="181" spans="1:5" x14ac:dyDescent="0.25">
      <c r="A181" s="46" t="s">
        <v>22</v>
      </c>
      <c r="B181" s="46" t="s">
        <v>206</v>
      </c>
      <c r="C181" s="46" t="s">
        <v>417</v>
      </c>
      <c r="D181" s="46" t="s">
        <v>418</v>
      </c>
      <c r="E181" s="46" t="s">
        <v>108</v>
      </c>
    </row>
    <row r="182" spans="1:5" x14ac:dyDescent="0.25">
      <c r="A182" s="46" t="s">
        <v>22</v>
      </c>
      <c r="B182" s="46" t="s">
        <v>206</v>
      </c>
      <c r="C182" s="46" t="s">
        <v>419</v>
      </c>
      <c r="D182" s="46" t="s">
        <v>420</v>
      </c>
      <c r="E182" s="46" t="s">
        <v>108</v>
      </c>
    </row>
    <row r="183" spans="1:5" x14ac:dyDescent="0.25">
      <c r="A183" s="46" t="s">
        <v>22</v>
      </c>
      <c r="B183" s="46" t="s">
        <v>206</v>
      </c>
      <c r="C183" s="46" t="s">
        <v>421</v>
      </c>
      <c r="D183" s="46" t="s">
        <v>422</v>
      </c>
      <c r="E183" s="46" t="s">
        <v>102</v>
      </c>
    </row>
    <row r="184" spans="1:5" x14ac:dyDescent="0.25">
      <c r="A184" s="46" t="s">
        <v>22</v>
      </c>
      <c r="B184" s="46" t="s">
        <v>206</v>
      </c>
      <c r="C184" s="46" t="s">
        <v>423</v>
      </c>
      <c r="D184" s="46" t="s">
        <v>424</v>
      </c>
      <c r="E184" s="46" t="s">
        <v>102</v>
      </c>
    </row>
    <row r="185" spans="1:5" x14ac:dyDescent="0.25">
      <c r="A185" s="46" t="s">
        <v>22</v>
      </c>
      <c r="B185" s="46" t="s">
        <v>206</v>
      </c>
      <c r="C185" s="46" t="s">
        <v>425</v>
      </c>
      <c r="D185" s="46" t="s">
        <v>426</v>
      </c>
      <c r="E185" s="46" t="s">
        <v>108</v>
      </c>
    </row>
    <row r="186" spans="1:5" x14ac:dyDescent="0.25">
      <c r="A186" s="46" t="s">
        <v>22</v>
      </c>
      <c r="B186" s="46" t="s">
        <v>206</v>
      </c>
      <c r="C186" s="46" t="s">
        <v>427</v>
      </c>
      <c r="D186" s="46" t="s">
        <v>428</v>
      </c>
      <c r="E186" s="46" t="s">
        <v>108</v>
      </c>
    </row>
    <row r="187" spans="1:5" x14ac:dyDescent="0.25">
      <c r="A187" s="46" t="s">
        <v>22</v>
      </c>
      <c r="B187" s="46" t="s">
        <v>206</v>
      </c>
      <c r="C187" s="46" t="s">
        <v>429</v>
      </c>
      <c r="D187" s="46" t="s">
        <v>430</v>
      </c>
      <c r="E187" s="46" t="s">
        <v>108</v>
      </c>
    </row>
    <row r="188" spans="1:5" x14ac:dyDescent="0.25">
      <c r="A188" s="46" t="s">
        <v>22</v>
      </c>
      <c r="B188" s="46" t="s">
        <v>206</v>
      </c>
      <c r="C188" s="46" t="s">
        <v>431</v>
      </c>
      <c r="D188" s="46" t="s">
        <v>432</v>
      </c>
      <c r="E188" s="46" t="s">
        <v>102</v>
      </c>
    </row>
    <row r="189" spans="1:5" x14ac:dyDescent="0.25">
      <c r="A189" s="46" t="s">
        <v>22</v>
      </c>
      <c r="B189" s="46" t="s">
        <v>206</v>
      </c>
      <c r="C189" s="46" t="s">
        <v>433</v>
      </c>
      <c r="D189" s="46" t="s">
        <v>432</v>
      </c>
      <c r="E189" s="46" t="s">
        <v>108</v>
      </c>
    </row>
    <row r="190" spans="1:5" x14ac:dyDescent="0.25">
      <c r="A190" s="46" t="s">
        <v>22</v>
      </c>
      <c r="B190" s="46" t="s">
        <v>206</v>
      </c>
      <c r="C190" s="46" t="s">
        <v>434</v>
      </c>
      <c r="D190" s="46" t="s">
        <v>435</v>
      </c>
      <c r="E190" s="46" t="s">
        <v>102</v>
      </c>
    </row>
    <row r="191" spans="1:5" x14ac:dyDescent="0.25">
      <c r="A191" s="46" t="s">
        <v>22</v>
      </c>
      <c r="B191" s="46" t="s">
        <v>206</v>
      </c>
      <c r="C191" s="46" t="s">
        <v>436</v>
      </c>
      <c r="D191" s="46" t="s">
        <v>437</v>
      </c>
      <c r="E191" s="46" t="s">
        <v>108</v>
      </c>
    </row>
    <row r="192" spans="1:5" x14ac:dyDescent="0.25">
      <c r="A192" s="46" t="s">
        <v>22</v>
      </c>
      <c r="B192" s="46" t="s">
        <v>206</v>
      </c>
      <c r="C192" s="46" t="s">
        <v>438</v>
      </c>
      <c r="D192" s="46" t="s">
        <v>439</v>
      </c>
      <c r="E192" s="46" t="s">
        <v>108</v>
      </c>
    </row>
    <row r="193" spans="1:5" x14ac:dyDescent="0.25">
      <c r="A193" s="46" t="s">
        <v>22</v>
      </c>
      <c r="B193" s="46" t="s">
        <v>206</v>
      </c>
      <c r="C193" s="46" t="s">
        <v>440</v>
      </c>
      <c r="D193" s="46" t="s">
        <v>441</v>
      </c>
      <c r="E193" s="46" t="s">
        <v>108</v>
      </c>
    </row>
    <row r="194" spans="1:5" x14ac:dyDescent="0.25">
      <c r="A194" s="46" t="s">
        <v>22</v>
      </c>
      <c r="B194" s="46" t="s">
        <v>206</v>
      </c>
      <c r="C194" s="46" t="s">
        <v>442</v>
      </c>
      <c r="D194" s="46" t="s">
        <v>443</v>
      </c>
      <c r="E194" s="46" t="s">
        <v>102</v>
      </c>
    </row>
    <row r="195" spans="1:5" x14ac:dyDescent="0.25">
      <c r="A195" s="46" t="s">
        <v>22</v>
      </c>
      <c r="B195" s="46" t="s">
        <v>206</v>
      </c>
      <c r="C195" s="46" t="s">
        <v>444</v>
      </c>
      <c r="D195" s="46" t="s">
        <v>445</v>
      </c>
      <c r="E195" s="46" t="s">
        <v>102</v>
      </c>
    </row>
    <row r="196" spans="1:5" x14ac:dyDescent="0.25">
      <c r="A196" s="46" t="s">
        <v>22</v>
      </c>
      <c r="B196" s="46" t="s">
        <v>206</v>
      </c>
      <c r="C196" s="46" t="s">
        <v>446</v>
      </c>
      <c r="D196" s="46" t="s">
        <v>447</v>
      </c>
      <c r="E196" s="46" t="s">
        <v>108</v>
      </c>
    </row>
    <row r="197" spans="1:5" x14ac:dyDescent="0.25">
      <c r="A197" s="46" t="s">
        <v>22</v>
      </c>
      <c r="B197" s="46" t="s">
        <v>206</v>
      </c>
      <c r="C197" s="46" t="s">
        <v>448</v>
      </c>
      <c r="D197" s="46" t="s">
        <v>449</v>
      </c>
      <c r="E197" s="46" t="s">
        <v>108</v>
      </c>
    </row>
    <row r="198" spans="1:5" x14ac:dyDescent="0.25">
      <c r="A198" s="46" t="s">
        <v>22</v>
      </c>
      <c r="B198" s="46" t="s">
        <v>206</v>
      </c>
      <c r="C198" s="46" t="s">
        <v>450</v>
      </c>
      <c r="D198" s="46" t="s">
        <v>451</v>
      </c>
      <c r="E198" s="46" t="s">
        <v>108</v>
      </c>
    </row>
    <row r="199" spans="1:5" x14ac:dyDescent="0.25">
      <c r="A199" s="46" t="s">
        <v>22</v>
      </c>
      <c r="B199" s="46" t="s">
        <v>206</v>
      </c>
      <c r="C199" s="46" t="s">
        <v>452</v>
      </c>
      <c r="D199" s="46" t="s">
        <v>453</v>
      </c>
      <c r="E199" s="46" t="s">
        <v>102</v>
      </c>
    </row>
    <row r="200" spans="1:5" x14ac:dyDescent="0.25">
      <c r="A200" s="46" t="s">
        <v>22</v>
      </c>
      <c r="B200" s="46" t="s">
        <v>206</v>
      </c>
      <c r="C200" s="46" t="s">
        <v>454</v>
      </c>
      <c r="D200" s="46" t="s">
        <v>455</v>
      </c>
      <c r="E200" s="46" t="s">
        <v>108</v>
      </c>
    </row>
    <row r="201" spans="1:5" x14ac:dyDescent="0.25">
      <c r="A201" s="46" t="s">
        <v>22</v>
      </c>
      <c r="B201" s="46" t="s">
        <v>206</v>
      </c>
      <c r="C201" s="46" t="s">
        <v>456</v>
      </c>
      <c r="D201" s="46" t="s">
        <v>457</v>
      </c>
      <c r="E201" s="46" t="s">
        <v>108</v>
      </c>
    </row>
    <row r="202" spans="1:5" x14ac:dyDescent="0.25">
      <c r="A202" s="46" t="s">
        <v>22</v>
      </c>
      <c r="B202" s="46" t="s">
        <v>206</v>
      </c>
      <c r="C202" s="46" t="s">
        <v>458</v>
      </c>
      <c r="D202" s="46" t="s">
        <v>459</v>
      </c>
      <c r="E202" s="46" t="s">
        <v>108</v>
      </c>
    </row>
    <row r="203" spans="1:5" x14ac:dyDescent="0.25">
      <c r="A203" s="46" t="s">
        <v>22</v>
      </c>
      <c r="B203" s="46" t="s">
        <v>206</v>
      </c>
      <c r="C203" s="46" t="s">
        <v>460</v>
      </c>
      <c r="D203" s="46" t="s">
        <v>461</v>
      </c>
      <c r="E203" s="46" t="s">
        <v>108</v>
      </c>
    </row>
    <row r="204" spans="1:5" x14ac:dyDescent="0.25">
      <c r="A204" s="46" t="s">
        <v>22</v>
      </c>
      <c r="B204" s="46" t="s">
        <v>206</v>
      </c>
      <c r="C204" s="46" t="s">
        <v>462</v>
      </c>
      <c r="D204" s="46" t="s">
        <v>463</v>
      </c>
      <c r="E204" s="46" t="s">
        <v>108</v>
      </c>
    </row>
    <row r="205" spans="1:5" x14ac:dyDescent="0.25">
      <c r="A205" s="46" t="s">
        <v>22</v>
      </c>
      <c r="B205" s="46" t="s">
        <v>206</v>
      </c>
      <c r="C205" s="46" t="s">
        <v>464</v>
      </c>
      <c r="D205" s="46" t="s">
        <v>465</v>
      </c>
      <c r="E205" s="46" t="s">
        <v>108</v>
      </c>
    </row>
    <row r="206" spans="1:5" x14ac:dyDescent="0.25">
      <c r="A206" s="46" t="s">
        <v>466</v>
      </c>
      <c r="B206" s="46" t="s">
        <v>467</v>
      </c>
      <c r="C206" s="46" t="s">
        <v>466</v>
      </c>
      <c r="D206" s="46" t="s">
        <v>467</v>
      </c>
      <c r="E206" s="46" t="s">
        <v>102</v>
      </c>
    </row>
    <row r="207" spans="1:5" x14ac:dyDescent="0.25">
      <c r="A207" s="46" t="s">
        <v>466</v>
      </c>
      <c r="B207" s="46" t="s">
        <v>467</v>
      </c>
      <c r="C207" s="46" t="s">
        <v>468</v>
      </c>
      <c r="D207" s="46" t="s">
        <v>469</v>
      </c>
      <c r="E207" s="46" t="s">
        <v>102</v>
      </c>
    </row>
    <row r="208" spans="1:5" x14ac:dyDescent="0.25">
      <c r="A208" s="46" t="s">
        <v>466</v>
      </c>
      <c r="B208" s="46" t="s">
        <v>467</v>
      </c>
      <c r="C208" s="46" t="s">
        <v>470</v>
      </c>
      <c r="D208" s="46" t="s">
        <v>471</v>
      </c>
      <c r="E208" s="46" t="s">
        <v>102</v>
      </c>
    </row>
    <row r="209" spans="1:5" x14ac:dyDescent="0.25">
      <c r="A209" s="46" t="s">
        <v>466</v>
      </c>
      <c r="B209" s="46" t="s">
        <v>467</v>
      </c>
      <c r="C209" s="46" t="s">
        <v>472</v>
      </c>
      <c r="D209" s="46" t="s">
        <v>473</v>
      </c>
      <c r="E209" s="46" t="s">
        <v>182</v>
      </c>
    </row>
    <row r="210" spans="1:5" x14ac:dyDescent="0.25">
      <c r="A210" s="46" t="s">
        <v>466</v>
      </c>
      <c r="B210" s="46" t="s">
        <v>467</v>
      </c>
      <c r="C210" s="46" t="s">
        <v>474</v>
      </c>
      <c r="D210" s="46" t="s">
        <v>475</v>
      </c>
      <c r="E210" s="46" t="s">
        <v>476</v>
      </c>
    </row>
    <row r="211" spans="1:5" x14ac:dyDescent="0.25">
      <c r="A211" s="46" t="s">
        <v>466</v>
      </c>
      <c r="B211" s="46" t="s">
        <v>467</v>
      </c>
      <c r="C211" s="46" t="s">
        <v>477</v>
      </c>
      <c r="D211" s="46" t="s">
        <v>478</v>
      </c>
      <c r="E211" s="46" t="s">
        <v>182</v>
      </c>
    </row>
    <row r="212" spans="1:5" x14ac:dyDescent="0.25">
      <c r="A212" s="46" t="s">
        <v>466</v>
      </c>
      <c r="B212" s="46" t="s">
        <v>467</v>
      </c>
      <c r="C212" s="46" t="s">
        <v>479</v>
      </c>
      <c r="D212" s="46" t="s">
        <v>480</v>
      </c>
      <c r="E212" s="46" t="s">
        <v>182</v>
      </c>
    </row>
    <row r="213" spans="1:5" x14ac:dyDescent="0.25">
      <c r="A213" s="46" t="s">
        <v>466</v>
      </c>
      <c r="B213" s="46" t="s">
        <v>467</v>
      </c>
      <c r="C213" s="46" t="s">
        <v>481</v>
      </c>
      <c r="D213" s="46" t="s">
        <v>482</v>
      </c>
      <c r="E213" s="46" t="s">
        <v>102</v>
      </c>
    </row>
    <row r="214" spans="1:5" x14ac:dyDescent="0.25">
      <c r="A214" s="46" t="s">
        <v>466</v>
      </c>
      <c r="B214" s="46" t="s">
        <v>467</v>
      </c>
      <c r="C214" s="46" t="s">
        <v>483</v>
      </c>
      <c r="D214" s="46" t="s">
        <v>484</v>
      </c>
      <c r="E214" s="46" t="s">
        <v>182</v>
      </c>
    </row>
    <row r="215" spans="1:5" x14ac:dyDescent="0.25">
      <c r="A215" s="46" t="s">
        <v>466</v>
      </c>
      <c r="B215" s="46" t="s">
        <v>467</v>
      </c>
      <c r="C215" s="46" t="s">
        <v>485</v>
      </c>
      <c r="D215" s="46" t="s">
        <v>486</v>
      </c>
      <c r="E215" s="46" t="s">
        <v>182</v>
      </c>
    </row>
    <row r="216" spans="1:5" x14ac:dyDescent="0.25">
      <c r="A216" s="46" t="s">
        <v>466</v>
      </c>
      <c r="B216" s="46" t="s">
        <v>467</v>
      </c>
      <c r="C216" s="46" t="s">
        <v>487</v>
      </c>
      <c r="D216" s="46" t="s">
        <v>488</v>
      </c>
      <c r="E216" s="46" t="s">
        <v>182</v>
      </c>
    </row>
    <row r="217" spans="1:5" x14ac:dyDescent="0.25">
      <c r="A217" s="46" t="s">
        <v>466</v>
      </c>
      <c r="B217" s="46" t="s">
        <v>467</v>
      </c>
      <c r="C217" s="46" t="s">
        <v>489</v>
      </c>
      <c r="D217" s="46" t="s">
        <v>490</v>
      </c>
      <c r="E217" s="46" t="s">
        <v>182</v>
      </c>
    </row>
    <row r="218" spans="1:5" x14ac:dyDescent="0.25">
      <c r="A218" s="46" t="s">
        <v>466</v>
      </c>
      <c r="B218" s="46" t="s">
        <v>467</v>
      </c>
      <c r="C218" s="46" t="s">
        <v>491</v>
      </c>
      <c r="D218" s="46" t="s">
        <v>492</v>
      </c>
      <c r="E218" s="46" t="s">
        <v>182</v>
      </c>
    </row>
    <row r="219" spans="1:5" x14ac:dyDescent="0.25">
      <c r="A219" s="46" t="s">
        <v>466</v>
      </c>
      <c r="B219" s="46" t="s">
        <v>467</v>
      </c>
      <c r="C219" s="46" t="s">
        <v>493</v>
      </c>
      <c r="D219" s="46" t="s">
        <v>494</v>
      </c>
      <c r="E219" s="46" t="s">
        <v>182</v>
      </c>
    </row>
    <row r="220" spans="1:5" x14ac:dyDescent="0.25">
      <c r="A220" s="46" t="s">
        <v>466</v>
      </c>
      <c r="B220" s="46" t="s">
        <v>467</v>
      </c>
      <c r="C220" s="46" t="s">
        <v>495</v>
      </c>
      <c r="D220" s="46" t="s">
        <v>496</v>
      </c>
      <c r="E220" s="46" t="s">
        <v>182</v>
      </c>
    </row>
    <row r="221" spans="1:5" x14ac:dyDescent="0.25">
      <c r="A221" s="46" t="s">
        <v>466</v>
      </c>
      <c r="B221" s="46" t="s">
        <v>467</v>
      </c>
      <c r="C221" s="46" t="s">
        <v>497</v>
      </c>
      <c r="D221" s="46" t="s">
        <v>498</v>
      </c>
      <c r="E221" s="46" t="s">
        <v>102</v>
      </c>
    </row>
    <row r="222" spans="1:5" x14ac:dyDescent="0.25">
      <c r="A222" s="46" t="s">
        <v>466</v>
      </c>
      <c r="B222" s="46" t="s">
        <v>467</v>
      </c>
      <c r="C222" s="46" t="s">
        <v>499</v>
      </c>
      <c r="D222" s="46" t="s">
        <v>500</v>
      </c>
      <c r="E222" s="46" t="s">
        <v>182</v>
      </c>
    </row>
    <row r="223" spans="1:5" x14ac:dyDescent="0.25">
      <c r="A223" s="46" t="s">
        <v>466</v>
      </c>
      <c r="B223" s="46" t="s">
        <v>467</v>
      </c>
      <c r="C223" s="46" t="s">
        <v>501</v>
      </c>
      <c r="D223" s="46" t="s">
        <v>502</v>
      </c>
      <c r="E223" s="46" t="s">
        <v>182</v>
      </c>
    </row>
    <row r="224" spans="1:5" x14ac:dyDescent="0.25">
      <c r="A224" s="46" t="s">
        <v>466</v>
      </c>
      <c r="B224" s="46" t="s">
        <v>467</v>
      </c>
      <c r="C224" s="46" t="s">
        <v>503</v>
      </c>
      <c r="D224" s="46" t="s">
        <v>504</v>
      </c>
      <c r="E224" s="46" t="s">
        <v>102</v>
      </c>
    </row>
    <row r="225" spans="1:5" x14ac:dyDescent="0.25">
      <c r="A225" s="46" t="s">
        <v>466</v>
      </c>
      <c r="B225" s="46" t="s">
        <v>467</v>
      </c>
      <c r="C225" s="46" t="s">
        <v>505</v>
      </c>
      <c r="D225" s="46" t="s">
        <v>506</v>
      </c>
      <c r="E225" s="46" t="s">
        <v>102</v>
      </c>
    </row>
    <row r="226" spans="1:5" x14ac:dyDescent="0.25">
      <c r="A226" s="46" t="s">
        <v>466</v>
      </c>
      <c r="B226" s="46" t="s">
        <v>467</v>
      </c>
      <c r="C226" s="46" t="s">
        <v>507</v>
      </c>
      <c r="D226" s="46" t="s">
        <v>508</v>
      </c>
      <c r="E226" s="46" t="s">
        <v>509</v>
      </c>
    </row>
    <row r="227" spans="1:5" x14ac:dyDescent="0.25">
      <c r="A227" s="46" t="s">
        <v>466</v>
      </c>
      <c r="B227" s="46" t="s">
        <v>467</v>
      </c>
      <c r="C227" s="46" t="s">
        <v>510</v>
      </c>
      <c r="D227" s="46" t="s">
        <v>511</v>
      </c>
      <c r="E227" s="46" t="s">
        <v>509</v>
      </c>
    </row>
    <row r="228" spans="1:5" x14ac:dyDescent="0.25">
      <c r="A228" s="46" t="s">
        <v>466</v>
      </c>
      <c r="B228" s="46" t="s">
        <v>467</v>
      </c>
      <c r="C228" s="46" t="s">
        <v>512</v>
      </c>
      <c r="D228" s="46" t="s">
        <v>513</v>
      </c>
      <c r="E228" s="46" t="s">
        <v>102</v>
      </c>
    </row>
    <row r="229" spans="1:5" x14ac:dyDescent="0.25">
      <c r="A229" s="46" t="s">
        <v>466</v>
      </c>
      <c r="B229" s="46" t="s">
        <v>467</v>
      </c>
      <c r="C229" s="46" t="s">
        <v>514</v>
      </c>
      <c r="D229" s="46" t="s">
        <v>515</v>
      </c>
      <c r="E229" s="46" t="s">
        <v>509</v>
      </c>
    </row>
    <row r="230" spans="1:5" x14ac:dyDescent="0.25">
      <c r="A230" s="46" t="s">
        <v>466</v>
      </c>
      <c r="B230" s="46" t="s">
        <v>467</v>
      </c>
      <c r="C230" s="46" t="s">
        <v>516</v>
      </c>
      <c r="D230" s="46" t="s">
        <v>517</v>
      </c>
      <c r="E230" s="46" t="s">
        <v>509</v>
      </c>
    </row>
    <row r="231" spans="1:5" x14ac:dyDescent="0.25">
      <c r="A231" s="46" t="s">
        <v>466</v>
      </c>
      <c r="B231" s="46" t="s">
        <v>467</v>
      </c>
      <c r="C231" s="46" t="s">
        <v>518</v>
      </c>
      <c r="D231" s="46" t="s">
        <v>519</v>
      </c>
      <c r="E231" s="46" t="s">
        <v>509</v>
      </c>
    </row>
    <row r="232" spans="1:5" x14ac:dyDescent="0.25">
      <c r="A232" s="46" t="s">
        <v>466</v>
      </c>
      <c r="B232" s="46" t="s">
        <v>467</v>
      </c>
      <c r="C232" s="46" t="s">
        <v>520</v>
      </c>
      <c r="D232" s="46" t="s">
        <v>521</v>
      </c>
      <c r="E232" s="46" t="s">
        <v>102</v>
      </c>
    </row>
    <row r="233" spans="1:5" x14ac:dyDescent="0.25">
      <c r="A233" s="46" t="s">
        <v>466</v>
      </c>
      <c r="B233" s="46" t="s">
        <v>467</v>
      </c>
      <c r="C233" s="46" t="s">
        <v>522</v>
      </c>
      <c r="D233" s="46" t="s">
        <v>523</v>
      </c>
      <c r="E233" s="46" t="s">
        <v>509</v>
      </c>
    </row>
    <row r="234" spans="1:5" x14ac:dyDescent="0.25">
      <c r="A234" s="46" t="s">
        <v>466</v>
      </c>
      <c r="B234" s="46" t="s">
        <v>467</v>
      </c>
      <c r="C234" s="46" t="s">
        <v>524</v>
      </c>
      <c r="D234" s="46" t="s">
        <v>525</v>
      </c>
      <c r="E234" s="46" t="s">
        <v>509</v>
      </c>
    </row>
    <row r="235" spans="1:5" x14ac:dyDescent="0.25">
      <c r="A235" s="46" t="s">
        <v>466</v>
      </c>
      <c r="B235" s="46" t="s">
        <v>467</v>
      </c>
      <c r="C235" s="46" t="s">
        <v>526</v>
      </c>
      <c r="D235" s="46" t="s">
        <v>527</v>
      </c>
      <c r="E235" s="46" t="s">
        <v>509</v>
      </c>
    </row>
    <row r="236" spans="1:5" x14ac:dyDescent="0.25">
      <c r="A236" s="46" t="s">
        <v>466</v>
      </c>
      <c r="B236" s="46" t="s">
        <v>467</v>
      </c>
      <c r="C236" s="46" t="s">
        <v>528</v>
      </c>
      <c r="D236" s="46" t="s">
        <v>529</v>
      </c>
      <c r="E236" s="46" t="s">
        <v>509</v>
      </c>
    </row>
    <row r="237" spans="1:5" x14ac:dyDescent="0.25">
      <c r="A237" s="46" t="s">
        <v>466</v>
      </c>
      <c r="B237" s="46" t="s">
        <v>467</v>
      </c>
      <c r="C237" s="46" t="s">
        <v>530</v>
      </c>
      <c r="D237" s="46" t="s">
        <v>531</v>
      </c>
      <c r="E237" s="46" t="s">
        <v>102</v>
      </c>
    </row>
    <row r="238" spans="1:5" x14ac:dyDescent="0.25">
      <c r="A238" s="46" t="s">
        <v>466</v>
      </c>
      <c r="B238" s="46" t="s">
        <v>467</v>
      </c>
      <c r="C238" s="46" t="s">
        <v>532</v>
      </c>
      <c r="D238" s="46" t="s">
        <v>533</v>
      </c>
      <c r="E238" s="46" t="s">
        <v>509</v>
      </c>
    </row>
    <row r="239" spans="1:5" x14ac:dyDescent="0.25">
      <c r="A239" s="46" t="s">
        <v>466</v>
      </c>
      <c r="B239" s="46" t="s">
        <v>467</v>
      </c>
      <c r="C239" s="46" t="s">
        <v>534</v>
      </c>
      <c r="D239" s="46" t="s">
        <v>535</v>
      </c>
      <c r="E239" s="46" t="s">
        <v>509</v>
      </c>
    </row>
    <row r="240" spans="1:5" x14ac:dyDescent="0.25">
      <c r="A240" s="46" t="s">
        <v>466</v>
      </c>
      <c r="B240" s="46" t="s">
        <v>467</v>
      </c>
      <c r="C240" s="46" t="s">
        <v>536</v>
      </c>
      <c r="D240" s="46" t="s">
        <v>537</v>
      </c>
      <c r="E240" s="46" t="s">
        <v>509</v>
      </c>
    </row>
    <row r="241" spans="1:5" x14ac:dyDescent="0.25">
      <c r="A241" s="46" t="s">
        <v>466</v>
      </c>
      <c r="B241" s="46" t="s">
        <v>467</v>
      </c>
      <c r="C241" s="46" t="s">
        <v>538</v>
      </c>
      <c r="D241" s="46" t="s">
        <v>539</v>
      </c>
      <c r="E241" s="46" t="s">
        <v>102</v>
      </c>
    </row>
    <row r="242" spans="1:5" x14ac:dyDescent="0.25">
      <c r="A242" s="46" t="s">
        <v>466</v>
      </c>
      <c r="B242" s="46" t="s">
        <v>467</v>
      </c>
      <c r="C242" s="46" t="s">
        <v>540</v>
      </c>
      <c r="D242" s="46" t="s">
        <v>541</v>
      </c>
      <c r="E242" s="46" t="s">
        <v>102</v>
      </c>
    </row>
    <row r="243" spans="1:5" x14ac:dyDescent="0.25">
      <c r="A243" s="46" t="s">
        <v>466</v>
      </c>
      <c r="B243" s="46" t="s">
        <v>467</v>
      </c>
      <c r="C243" s="46" t="s">
        <v>542</v>
      </c>
      <c r="D243" s="46" t="s">
        <v>543</v>
      </c>
      <c r="E243" s="46" t="s">
        <v>509</v>
      </c>
    </row>
    <row r="244" spans="1:5" x14ac:dyDescent="0.25">
      <c r="A244" s="46" t="s">
        <v>466</v>
      </c>
      <c r="B244" s="46" t="s">
        <v>467</v>
      </c>
      <c r="C244" s="46" t="s">
        <v>544</v>
      </c>
      <c r="D244" s="46" t="s">
        <v>545</v>
      </c>
      <c r="E244" s="46" t="s">
        <v>509</v>
      </c>
    </row>
    <row r="245" spans="1:5" x14ac:dyDescent="0.25">
      <c r="A245" s="46" t="s">
        <v>466</v>
      </c>
      <c r="B245" s="46" t="s">
        <v>467</v>
      </c>
      <c r="C245" s="46" t="s">
        <v>546</v>
      </c>
      <c r="D245" s="46" t="s">
        <v>547</v>
      </c>
      <c r="E245" s="46" t="s">
        <v>102</v>
      </c>
    </row>
    <row r="246" spans="1:5" x14ac:dyDescent="0.25">
      <c r="A246" s="46" t="s">
        <v>466</v>
      </c>
      <c r="B246" s="46" t="s">
        <v>467</v>
      </c>
      <c r="C246" s="46" t="s">
        <v>548</v>
      </c>
      <c r="D246" s="46" t="s">
        <v>549</v>
      </c>
      <c r="E246" s="46" t="s">
        <v>509</v>
      </c>
    </row>
    <row r="247" spans="1:5" x14ac:dyDescent="0.25">
      <c r="A247" s="46" t="s">
        <v>466</v>
      </c>
      <c r="B247" s="46" t="s">
        <v>467</v>
      </c>
      <c r="C247" s="46" t="s">
        <v>550</v>
      </c>
      <c r="D247" s="46" t="s">
        <v>551</v>
      </c>
      <c r="E247" s="46" t="s">
        <v>509</v>
      </c>
    </row>
    <row r="248" spans="1:5" x14ac:dyDescent="0.25">
      <c r="A248" s="46" t="s">
        <v>466</v>
      </c>
      <c r="B248" s="46" t="s">
        <v>467</v>
      </c>
      <c r="C248" s="46" t="s">
        <v>552</v>
      </c>
      <c r="D248" s="46" t="s">
        <v>553</v>
      </c>
      <c r="E248" s="46" t="s">
        <v>102</v>
      </c>
    </row>
    <row r="249" spans="1:5" x14ac:dyDescent="0.25">
      <c r="A249" s="46" t="s">
        <v>466</v>
      </c>
      <c r="B249" s="46" t="s">
        <v>467</v>
      </c>
      <c r="C249" s="46" t="s">
        <v>554</v>
      </c>
      <c r="D249" s="46" t="s">
        <v>555</v>
      </c>
      <c r="E249" s="46" t="s">
        <v>509</v>
      </c>
    </row>
    <row r="250" spans="1:5" x14ac:dyDescent="0.25">
      <c r="A250" s="46" t="s">
        <v>466</v>
      </c>
      <c r="B250" s="46" t="s">
        <v>467</v>
      </c>
      <c r="C250" s="46" t="s">
        <v>556</v>
      </c>
      <c r="D250" s="46" t="s">
        <v>557</v>
      </c>
      <c r="E250" s="46" t="s">
        <v>509</v>
      </c>
    </row>
    <row r="251" spans="1:5" x14ac:dyDescent="0.25">
      <c r="A251" s="46" t="s">
        <v>466</v>
      </c>
      <c r="B251" s="46" t="s">
        <v>467</v>
      </c>
      <c r="C251" s="46" t="s">
        <v>558</v>
      </c>
      <c r="D251" s="46" t="s">
        <v>559</v>
      </c>
      <c r="E251" s="46" t="s">
        <v>509</v>
      </c>
    </row>
    <row r="252" spans="1:5" x14ac:dyDescent="0.25">
      <c r="A252" s="46" t="s">
        <v>466</v>
      </c>
      <c r="B252" s="46" t="s">
        <v>467</v>
      </c>
      <c r="C252" s="46" t="s">
        <v>560</v>
      </c>
      <c r="D252" s="46" t="s">
        <v>561</v>
      </c>
      <c r="E252" s="46" t="s">
        <v>509</v>
      </c>
    </row>
    <row r="253" spans="1:5" x14ac:dyDescent="0.25">
      <c r="A253" s="46" t="s">
        <v>466</v>
      </c>
      <c r="B253" s="46" t="s">
        <v>467</v>
      </c>
      <c r="C253" s="46" t="s">
        <v>562</v>
      </c>
      <c r="D253" s="46" t="s">
        <v>563</v>
      </c>
      <c r="E253" s="46" t="s">
        <v>102</v>
      </c>
    </row>
    <row r="254" spans="1:5" x14ac:dyDescent="0.25">
      <c r="A254" s="46" t="s">
        <v>466</v>
      </c>
      <c r="B254" s="46" t="s">
        <v>467</v>
      </c>
      <c r="C254" s="46" t="s">
        <v>564</v>
      </c>
      <c r="D254" s="46" t="s">
        <v>563</v>
      </c>
      <c r="E254" s="46" t="s">
        <v>509</v>
      </c>
    </row>
    <row r="255" spans="1:5" x14ac:dyDescent="0.25">
      <c r="A255" s="46" t="s">
        <v>466</v>
      </c>
      <c r="B255" s="46" t="s">
        <v>467</v>
      </c>
      <c r="C255" s="46" t="s">
        <v>565</v>
      </c>
      <c r="D255" s="46" t="s">
        <v>566</v>
      </c>
      <c r="E255" s="46" t="s">
        <v>102</v>
      </c>
    </row>
    <row r="256" spans="1:5" x14ac:dyDescent="0.25">
      <c r="A256" s="46" t="s">
        <v>466</v>
      </c>
      <c r="B256" s="46" t="s">
        <v>467</v>
      </c>
      <c r="C256" s="46" t="s">
        <v>567</v>
      </c>
      <c r="D256" s="46" t="s">
        <v>568</v>
      </c>
      <c r="E256" s="46" t="s">
        <v>102</v>
      </c>
    </row>
    <row r="257" spans="1:5" x14ac:dyDescent="0.25">
      <c r="A257" s="46" t="s">
        <v>466</v>
      </c>
      <c r="B257" s="46" t="s">
        <v>467</v>
      </c>
      <c r="C257" s="46" t="s">
        <v>569</v>
      </c>
      <c r="D257" s="46" t="s">
        <v>568</v>
      </c>
      <c r="E257" s="46" t="s">
        <v>509</v>
      </c>
    </row>
    <row r="258" spans="1:5" x14ac:dyDescent="0.25">
      <c r="A258" s="46" t="s">
        <v>466</v>
      </c>
      <c r="B258" s="46" t="s">
        <v>467</v>
      </c>
      <c r="C258" s="46" t="s">
        <v>570</v>
      </c>
      <c r="D258" s="46" t="s">
        <v>571</v>
      </c>
      <c r="E258" s="46" t="s">
        <v>102</v>
      </c>
    </row>
    <row r="259" spans="1:5" x14ac:dyDescent="0.25">
      <c r="A259" s="46" t="s">
        <v>466</v>
      </c>
      <c r="B259" s="46" t="s">
        <v>467</v>
      </c>
      <c r="C259" s="46" t="s">
        <v>572</v>
      </c>
      <c r="D259" s="46" t="s">
        <v>573</v>
      </c>
      <c r="E259" s="46" t="s">
        <v>509</v>
      </c>
    </row>
    <row r="260" spans="1:5" x14ac:dyDescent="0.25">
      <c r="A260" s="46" t="s">
        <v>466</v>
      </c>
      <c r="B260" s="46" t="s">
        <v>467</v>
      </c>
      <c r="C260" s="46" t="s">
        <v>574</v>
      </c>
      <c r="D260" s="46" t="s">
        <v>575</v>
      </c>
      <c r="E260" s="46" t="s">
        <v>509</v>
      </c>
    </row>
    <row r="261" spans="1:5" x14ac:dyDescent="0.25">
      <c r="A261" s="46" t="s">
        <v>466</v>
      </c>
      <c r="B261" s="46" t="s">
        <v>467</v>
      </c>
      <c r="C261" s="46" t="s">
        <v>576</v>
      </c>
      <c r="D261" s="46" t="s">
        <v>577</v>
      </c>
      <c r="E261" s="46" t="s">
        <v>509</v>
      </c>
    </row>
    <row r="262" spans="1:5" x14ac:dyDescent="0.25">
      <c r="A262" s="46" t="s">
        <v>466</v>
      </c>
      <c r="B262" s="46" t="s">
        <v>467</v>
      </c>
      <c r="C262" s="46" t="s">
        <v>578</v>
      </c>
      <c r="D262" s="46" t="s">
        <v>579</v>
      </c>
      <c r="E262" s="46" t="s">
        <v>509</v>
      </c>
    </row>
    <row r="263" spans="1:5" x14ac:dyDescent="0.25">
      <c r="A263" s="46" t="s">
        <v>466</v>
      </c>
      <c r="B263" s="46" t="s">
        <v>467</v>
      </c>
      <c r="C263" s="46" t="s">
        <v>580</v>
      </c>
      <c r="D263" s="46" t="s">
        <v>581</v>
      </c>
      <c r="E263" s="46" t="s">
        <v>102</v>
      </c>
    </row>
    <row r="264" spans="1:5" x14ac:dyDescent="0.25">
      <c r="A264" s="46" t="s">
        <v>466</v>
      </c>
      <c r="B264" s="46" t="s">
        <v>467</v>
      </c>
      <c r="C264" s="46" t="s">
        <v>582</v>
      </c>
      <c r="D264" s="46" t="s">
        <v>581</v>
      </c>
      <c r="E264" s="46" t="s">
        <v>102</v>
      </c>
    </row>
    <row r="265" spans="1:5" x14ac:dyDescent="0.25">
      <c r="A265" s="46" t="s">
        <v>466</v>
      </c>
      <c r="B265" s="46" t="s">
        <v>467</v>
      </c>
      <c r="C265" s="46" t="s">
        <v>583</v>
      </c>
      <c r="D265" s="46" t="s">
        <v>584</v>
      </c>
      <c r="E265" s="46" t="s">
        <v>509</v>
      </c>
    </row>
    <row r="266" spans="1:5" x14ac:dyDescent="0.25">
      <c r="A266" s="46" t="s">
        <v>466</v>
      </c>
      <c r="B266" s="46" t="s">
        <v>467</v>
      </c>
      <c r="C266" s="46" t="s">
        <v>585</v>
      </c>
      <c r="D266" s="46" t="s">
        <v>586</v>
      </c>
      <c r="E266" s="46" t="s">
        <v>509</v>
      </c>
    </row>
    <row r="267" spans="1:5" x14ac:dyDescent="0.25">
      <c r="A267" s="46" t="s">
        <v>466</v>
      </c>
      <c r="B267" s="46" t="s">
        <v>467</v>
      </c>
      <c r="C267" s="46" t="s">
        <v>587</v>
      </c>
      <c r="D267" s="46" t="s">
        <v>588</v>
      </c>
      <c r="E267" s="46" t="s">
        <v>182</v>
      </c>
    </row>
    <row r="268" spans="1:5" x14ac:dyDescent="0.25">
      <c r="A268" s="46" t="s">
        <v>466</v>
      </c>
      <c r="B268" s="46" t="s">
        <v>467</v>
      </c>
      <c r="C268" s="46" t="s">
        <v>589</v>
      </c>
      <c r="D268" s="46" t="s">
        <v>590</v>
      </c>
      <c r="E268" s="46" t="s">
        <v>509</v>
      </c>
    </row>
    <row r="269" spans="1:5" x14ac:dyDescent="0.25">
      <c r="A269" s="46" t="s">
        <v>466</v>
      </c>
      <c r="B269" s="46" t="s">
        <v>467</v>
      </c>
      <c r="C269" s="46" t="s">
        <v>591</v>
      </c>
      <c r="D269" s="46" t="s">
        <v>592</v>
      </c>
      <c r="E269" s="46" t="s">
        <v>102</v>
      </c>
    </row>
    <row r="270" spans="1:5" x14ac:dyDescent="0.25">
      <c r="A270" s="46" t="s">
        <v>466</v>
      </c>
      <c r="B270" s="46" t="s">
        <v>467</v>
      </c>
      <c r="C270" s="46" t="s">
        <v>593</v>
      </c>
      <c r="D270" s="46" t="s">
        <v>594</v>
      </c>
      <c r="E270" s="46" t="s">
        <v>102</v>
      </c>
    </row>
    <row r="271" spans="1:5" x14ac:dyDescent="0.25">
      <c r="A271" s="46" t="s">
        <v>466</v>
      </c>
      <c r="B271" s="46" t="s">
        <v>467</v>
      </c>
      <c r="C271" s="46" t="s">
        <v>595</v>
      </c>
      <c r="D271" s="46" t="s">
        <v>596</v>
      </c>
      <c r="E271" s="46" t="s">
        <v>509</v>
      </c>
    </row>
    <row r="272" spans="1:5" x14ac:dyDescent="0.25">
      <c r="A272" s="46" t="s">
        <v>466</v>
      </c>
      <c r="B272" s="46" t="s">
        <v>467</v>
      </c>
      <c r="C272" s="46" t="s">
        <v>597</v>
      </c>
      <c r="D272" s="46" t="s">
        <v>598</v>
      </c>
      <c r="E272" s="46" t="s">
        <v>509</v>
      </c>
    </row>
    <row r="273" spans="1:5" x14ac:dyDescent="0.25">
      <c r="A273" s="46" t="s">
        <v>466</v>
      </c>
      <c r="B273" s="46" t="s">
        <v>467</v>
      </c>
      <c r="C273" s="46" t="s">
        <v>599</v>
      </c>
      <c r="D273" s="46" t="s">
        <v>600</v>
      </c>
      <c r="E273" s="46" t="s">
        <v>509</v>
      </c>
    </row>
    <row r="274" spans="1:5" x14ac:dyDescent="0.25">
      <c r="A274" s="46" t="s">
        <v>466</v>
      </c>
      <c r="B274" s="46" t="s">
        <v>467</v>
      </c>
      <c r="C274" s="46" t="s">
        <v>601</v>
      </c>
      <c r="D274" s="46" t="s">
        <v>602</v>
      </c>
      <c r="E274" s="46" t="s">
        <v>102</v>
      </c>
    </row>
    <row r="275" spans="1:5" x14ac:dyDescent="0.25">
      <c r="A275" s="46" t="s">
        <v>466</v>
      </c>
      <c r="B275" s="46" t="s">
        <v>467</v>
      </c>
      <c r="C275" s="46" t="s">
        <v>603</v>
      </c>
      <c r="D275" s="46" t="s">
        <v>604</v>
      </c>
      <c r="E275" s="46" t="s">
        <v>509</v>
      </c>
    </row>
    <row r="276" spans="1:5" x14ac:dyDescent="0.25">
      <c r="A276" s="46" t="s">
        <v>466</v>
      </c>
      <c r="B276" s="46" t="s">
        <v>467</v>
      </c>
      <c r="C276" s="46" t="s">
        <v>605</v>
      </c>
      <c r="D276" s="46" t="s">
        <v>606</v>
      </c>
      <c r="E276" s="46" t="s">
        <v>509</v>
      </c>
    </row>
    <row r="277" spans="1:5" x14ac:dyDescent="0.25">
      <c r="A277" s="46" t="s">
        <v>466</v>
      </c>
      <c r="B277" s="46" t="s">
        <v>467</v>
      </c>
      <c r="C277" s="46" t="s">
        <v>607</v>
      </c>
      <c r="D277" s="46" t="s">
        <v>608</v>
      </c>
      <c r="E277" s="46" t="s">
        <v>509</v>
      </c>
    </row>
    <row r="278" spans="1:5" x14ac:dyDescent="0.25">
      <c r="A278" s="46" t="s">
        <v>466</v>
      </c>
      <c r="B278" s="46" t="s">
        <v>467</v>
      </c>
      <c r="C278" s="46" t="s">
        <v>609</v>
      </c>
      <c r="D278" s="46" t="s">
        <v>610</v>
      </c>
      <c r="E278" s="46" t="s">
        <v>509</v>
      </c>
    </row>
    <row r="279" spans="1:5" x14ac:dyDescent="0.25">
      <c r="A279" s="46" t="s">
        <v>466</v>
      </c>
      <c r="B279" s="46" t="s">
        <v>467</v>
      </c>
      <c r="C279" s="46" t="s">
        <v>611</v>
      </c>
      <c r="D279" s="46" t="s">
        <v>612</v>
      </c>
      <c r="E279" s="46" t="s">
        <v>102</v>
      </c>
    </row>
    <row r="280" spans="1:5" x14ac:dyDescent="0.25">
      <c r="A280" s="46" t="s">
        <v>466</v>
      </c>
      <c r="B280" s="46" t="s">
        <v>467</v>
      </c>
      <c r="C280" s="46" t="s">
        <v>613</v>
      </c>
      <c r="D280" s="46" t="s">
        <v>614</v>
      </c>
      <c r="E280" s="46" t="s">
        <v>102</v>
      </c>
    </row>
    <row r="281" spans="1:5" x14ac:dyDescent="0.25">
      <c r="A281" s="46" t="s">
        <v>466</v>
      </c>
      <c r="B281" s="46" t="s">
        <v>467</v>
      </c>
      <c r="C281" s="46" t="s">
        <v>615</v>
      </c>
      <c r="D281" s="46" t="s">
        <v>614</v>
      </c>
      <c r="E281" s="46" t="s">
        <v>509</v>
      </c>
    </row>
    <row r="282" spans="1:5" x14ac:dyDescent="0.25">
      <c r="A282" s="46" t="s">
        <v>466</v>
      </c>
      <c r="B282" s="46" t="s">
        <v>467</v>
      </c>
      <c r="C282" s="46" t="s">
        <v>616</v>
      </c>
      <c r="D282" s="46" t="s">
        <v>617</v>
      </c>
      <c r="E282" s="46" t="s">
        <v>102</v>
      </c>
    </row>
    <row r="283" spans="1:5" x14ac:dyDescent="0.25">
      <c r="A283" s="46" t="s">
        <v>466</v>
      </c>
      <c r="B283" s="46" t="s">
        <v>467</v>
      </c>
      <c r="C283" s="46" t="s">
        <v>618</v>
      </c>
      <c r="D283" s="46" t="s">
        <v>619</v>
      </c>
      <c r="E283" s="46" t="s">
        <v>509</v>
      </c>
    </row>
    <row r="284" spans="1:5" x14ac:dyDescent="0.25">
      <c r="A284" s="46" t="s">
        <v>466</v>
      </c>
      <c r="B284" s="46" t="s">
        <v>467</v>
      </c>
      <c r="C284" s="46" t="s">
        <v>620</v>
      </c>
      <c r="D284" s="46" t="s">
        <v>621</v>
      </c>
      <c r="E284" s="46" t="s">
        <v>509</v>
      </c>
    </row>
    <row r="285" spans="1:5" x14ac:dyDescent="0.25">
      <c r="A285" s="46" t="s">
        <v>466</v>
      </c>
      <c r="B285" s="46" t="s">
        <v>467</v>
      </c>
      <c r="C285" s="46" t="s">
        <v>622</v>
      </c>
      <c r="D285" s="46" t="s">
        <v>623</v>
      </c>
      <c r="E285" s="46" t="s">
        <v>509</v>
      </c>
    </row>
    <row r="286" spans="1:5" x14ac:dyDescent="0.25">
      <c r="A286" s="46" t="s">
        <v>466</v>
      </c>
      <c r="B286" s="46" t="s">
        <v>467</v>
      </c>
      <c r="C286" s="46" t="s">
        <v>624</v>
      </c>
      <c r="D286" s="46" t="s">
        <v>625</v>
      </c>
      <c r="E286" s="46" t="s">
        <v>102</v>
      </c>
    </row>
    <row r="287" spans="1:5" x14ac:dyDescent="0.25">
      <c r="A287" s="46" t="s">
        <v>466</v>
      </c>
      <c r="B287" s="46" t="s">
        <v>467</v>
      </c>
      <c r="C287" s="46" t="s">
        <v>626</v>
      </c>
      <c r="D287" s="46" t="s">
        <v>627</v>
      </c>
      <c r="E287" s="46" t="s">
        <v>509</v>
      </c>
    </row>
    <row r="288" spans="1:5" x14ac:dyDescent="0.25">
      <c r="A288" s="46" t="s">
        <v>466</v>
      </c>
      <c r="B288" s="46" t="s">
        <v>467</v>
      </c>
      <c r="C288" s="46" t="s">
        <v>628</v>
      </c>
      <c r="D288" s="46" t="s">
        <v>629</v>
      </c>
      <c r="E288" s="46" t="s">
        <v>509</v>
      </c>
    </row>
    <row r="289" spans="1:5" x14ac:dyDescent="0.25">
      <c r="A289" s="46" t="s">
        <v>466</v>
      </c>
      <c r="B289" s="46" t="s">
        <v>467</v>
      </c>
      <c r="C289" s="46" t="s">
        <v>630</v>
      </c>
      <c r="D289" s="46" t="s">
        <v>631</v>
      </c>
      <c r="E289" s="46" t="s">
        <v>509</v>
      </c>
    </row>
    <row r="290" spans="1:5" x14ac:dyDescent="0.25">
      <c r="A290" s="46" t="s">
        <v>466</v>
      </c>
      <c r="B290" s="46" t="s">
        <v>467</v>
      </c>
      <c r="C290" s="46" t="s">
        <v>632</v>
      </c>
      <c r="D290" s="46" t="s">
        <v>633</v>
      </c>
      <c r="E290" s="46" t="s">
        <v>102</v>
      </c>
    </row>
    <row r="291" spans="1:5" x14ac:dyDescent="0.25">
      <c r="A291" s="46" t="s">
        <v>466</v>
      </c>
      <c r="B291" s="46" t="s">
        <v>467</v>
      </c>
      <c r="C291" s="46" t="s">
        <v>634</v>
      </c>
      <c r="D291" s="46" t="s">
        <v>635</v>
      </c>
      <c r="E291" s="46" t="s">
        <v>509</v>
      </c>
    </row>
    <row r="292" spans="1:5" x14ac:dyDescent="0.25">
      <c r="A292" s="46" t="s">
        <v>466</v>
      </c>
      <c r="B292" s="46" t="s">
        <v>467</v>
      </c>
      <c r="C292" s="46" t="s">
        <v>636</v>
      </c>
      <c r="D292" s="46" t="s">
        <v>637</v>
      </c>
      <c r="E292" s="46" t="s">
        <v>509</v>
      </c>
    </row>
    <row r="293" spans="1:5" x14ac:dyDescent="0.25">
      <c r="A293" s="46" t="s">
        <v>466</v>
      </c>
      <c r="B293" s="46" t="s">
        <v>467</v>
      </c>
      <c r="C293" s="46" t="s">
        <v>638</v>
      </c>
      <c r="D293" s="46" t="s">
        <v>639</v>
      </c>
      <c r="E293" s="46" t="s">
        <v>102</v>
      </c>
    </row>
    <row r="294" spans="1:5" x14ac:dyDescent="0.25">
      <c r="A294" s="46" t="s">
        <v>466</v>
      </c>
      <c r="B294" s="46" t="s">
        <v>467</v>
      </c>
      <c r="C294" s="46" t="s">
        <v>640</v>
      </c>
      <c r="D294" s="46" t="s">
        <v>641</v>
      </c>
      <c r="E294" s="46" t="s">
        <v>509</v>
      </c>
    </row>
    <row r="295" spans="1:5" x14ac:dyDescent="0.25">
      <c r="A295" s="46" t="s">
        <v>466</v>
      </c>
      <c r="B295" s="46" t="s">
        <v>467</v>
      </c>
      <c r="C295" s="46" t="s">
        <v>642</v>
      </c>
      <c r="D295" s="46" t="s">
        <v>643</v>
      </c>
      <c r="E295" s="46" t="s">
        <v>509</v>
      </c>
    </row>
    <row r="296" spans="1:5" x14ac:dyDescent="0.25">
      <c r="A296" s="46" t="s">
        <v>466</v>
      </c>
      <c r="B296" s="46" t="s">
        <v>467</v>
      </c>
      <c r="C296" s="46" t="s">
        <v>644</v>
      </c>
      <c r="D296" s="46" t="s">
        <v>645</v>
      </c>
      <c r="E296" s="46" t="s">
        <v>182</v>
      </c>
    </row>
    <row r="297" spans="1:5" x14ac:dyDescent="0.25">
      <c r="A297" s="46" t="s">
        <v>466</v>
      </c>
      <c r="B297" s="46" t="s">
        <v>467</v>
      </c>
      <c r="C297" s="46" t="s">
        <v>646</v>
      </c>
      <c r="D297" s="46" t="s">
        <v>647</v>
      </c>
      <c r="E297" s="46" t="s">
        <v>509</v>
      </c>
    </row>
    <row r="298" spans="1:5" x14ac:dyDescent="0.25">
      <c r="A298" s="46" t="s">
        <v>466</v>
      </c>
      <c r="B298" s="46" t="s">
        <v>467</v>
      </c>
      <c r="C298" s="46" t="s">
        <v>648</v>
      </c>
      <c r="D298" s="46" t="s">
        <v>649</v>
      </c>
      <c r="E298" s="46" t="s">
        <v>509</v>
      </c>
    </row>
    <row r="299" spans="1:5" x14ac:dyDescent="0.25">
      <c r="A299" s="46" t="s">
        <v>466</v>
      </c>
      <c r="B299" s="46" t="s">
        <v>467</v>
      </c>
      <c r="C299" s="46" t="s">
        <v>650</v>
      </c>
      <c r="D299" s="46" t="s">
        <v>651</v>
      </c>
      <c r="E299" s="46" t="s">
        <v>509</v>
      </c>
    </row>
    <row r="300" spans="1:5" x14ac:dyDescent="0.25">
      <c r="A300" s="46" t="s">
        <v>466</v>
      </c>
      <c r="B300" s="46" t="s">
        <v>467</v>
      </c>
      <c r="C300" s="46" t="s">
        <v>652</v>
      </c>
      <c r="D300" s="46" t="s">
        <v>653</v>
      </c>
      <c r="E300" s="46" t="s">
        <v>476</v>
      </c>
    </row>
    <row r="301" spans="1:5" x14ac:dyDescent="0.25">
      <c r="A301" s="46" t="s">
        <v>654</v>
      </c>
      <c r="B301" s="46" t="s">
        <v>655</v>
      </c>
      <c r="C301" s="46" t="s">
        <v>654</v>
      </c>
      <c r="D301" s="46" t="s">
        <v>655</v>
      </c>
      <c r="E301" s="46" t="s">
        <v>102</v>
      </c>
    </row>
    <row r="302" spans="1:5" x14ac:dyDescent="0.25">
      <c r="A302" s="46" t="s">
        <v>654</v>
      </c>
      <c r="B302" s="46" t="s">
        <v>655</v>
      </c>
      <c r="C302" s="46" t="s">
        <v>656</v>
      </c>
      <c r="D302" s="46" t="s">
        <v>657</v>
      </c>
      <c r="E302" s="46" t="s">
        <v>102</v>
      </c>
    </row>
    <row r="303" spans="1:5" x14ac:dyDescent="0.25">
      <c r="A303" s="46" t="s">
        <v>654</v>
      </c>
      <c r="B303" s="46" t="s">
        <v>655</v>
      </c>
      <c r="C303" s="46" t="s">
        <v>658</v>
      </c>
      <c r="D303" s="46" t="s">
        <v>657</v>
      </c>
      <c r="E303" s="46" t="s">
        <v>102</v>
      </c>
    </row>
    <row r="304" spans="1:5" x14ac:dyDescent="0.25">
      <c r="A304" s="46" t="s">
        <v>654</v>
      </c>
      <c r="B304" s="46" t="s">
        <v>655</v>
      </c>
      <c r="C304" s="46" t="s">
        <v>659</v>
      </c>
      <c r="D304" s="46" t="s">
        <v>660</v>
      </c>
      <c r="E304" s="46" t="s">
        <v>182</v>
      </c>
    </row>
    <row r="305" spans="1:5" x14ac:dyDescent="0.25">
      <c r="A305" s="46" t="s">
        <v>654</v>
      </c>
      <c r="B305" s="46" t="s">
        <v>655</v>
      </c>
      <c r="C305" s="46" t="s">
        <v>661</v>
      </c>
      <c r="D305" s="46" t="s">
        <v>662</v>
      </c>
      <c r="E305" s="46" t="s">
        <v>182</v>
      </c>
    </row>
    <row r="306" spans="1:5" x14ac:dyDescent="0.25">
      <c r="A306" s="46" t="s">
        <v>654</v>
      </c>
      <c r="B306" s="46" t="s">
        <v>655</v>
      </c>
      <c r="C306" s="46" t="s">
        <v>663</v>
      </c>
      <c r="D306" s="46" t="s">
        <v>664</v>
      </c>
      <c r="E306" s="46" t="s">
        <v>509</v>
      </c>
    </row>
    <row r="307" spans="1:5" x14ac:dyDescent="0.25">
      <c r="A307" s="46" t="s">
        <v>654</v>
      </c>
      <c r="B307" s="46" t="s">
        <v>655</v>
      </c>
      <c r="C307" s="46" t="s">
        <v>665</v>
      </c>
      <c r="D307" s="46" t="s">
        <v>666</v>
      </c>
      <c r="E307" s="46" t="s">
        <v>182</v>
      </c>
    </row>
    <row r="308" spans="1:5" x14ac:dyDescent="0.25">
      <c r="A308" s="46" t="s">
        <v>654</v>
      </c>
      <c r="B308" s="46" t="s">
        <v>655</v>
      </c>
      <c r="C308" s="46" t="s">
        <v>667</v>
      </c>
      <c r="D308" s="46" t="s">
        <v>668</v>
      </c>
      <c r="E308" s="46" t="s">
        <v>182</v>
      </c>
    </row>
    <row r="309" spans="1:5" x14ac:dyDescent="0.25">
      <c r="A309" s="46" t="s">
        <v>654</v>
      </c>
      <c r="B309" s="46" t="s">
        <v>655</v>
      </c>
      <c r="C309" s="46" t="s">
        <v>669</v>
      </c>
      <c r="D309" s="46" t="s">
        <v>670</v>
      </c>
      <c r="E309" s="46" t="s">
        <v>182</v>
      </c>
    </row>
    <row r="310" spans="1:5" x14ac:dyDescent="0.25">
      <c r="A310" s="46" t="s">
        <v>654</v>
      </c>
      <c r="B310" s="46" t="s">
        <v>655</v>
      </c>
      <c r="C310" s="46" t="s">
        <v>671</v>
      </c>
      <c r="D310" s="46" t="s">
        <v>672</v>
      </c>
      <c r="E310" s="46" t="s">
        <v>182</v>
      </c>
    </row>
    <row r="311" spans="1:5" x14ac:dyDescent="0.25">
      <c r="A311" s="46" t="s">
        <v>654</v>
      </c>
      <c r="B311" s="46" t="s">
        <v>655</v>
      </c>
      <c r="C311" s="46" t="s">
        <v>673</v>
      </c>
      <c r="D311" s="46" t="s">
        <v>674</v>
      </c>
      <c r="E311" s="46" t="s">
        <v>102</v>
      </c>
    </row>
    <row r="312" spans="1:5" x14ac:dyDescent="0.25">
      <c r="A312" s="46" t="s">
        <v>654</v>
      </c>
      <c r="B312" s="46" t="s">
        <v>655</v>
      </c>
      <c r="C312" s="46" t="s">
        <v>675</v>
      </c>
      <c r="D312" s="46" t="s">
        <v>676</v>
      </c>
      <c r="E312" s="46" t="s">
        <v>102</v>
      </c>
    </row>
    <row r="313" spans="1:5" x14ac:dyDescent="0.25">
      <c r="A313" s="46" t="s">
        <v>654</v>
      </c>
      <c r="B313" s="46" t="s">
        <v>655</v>
      </c>
      <c r="C313" s="46" t="s">
        <v>677</v>
      </c>
      <c r="D313" s="46" t="s">
        <v>676</v>
      </c>
      <c r="E313" s="46" t="s">
        <v>678</v>
      </c>
    </row>
    <row r="314" spans="1:5" x14ac:dyDescent="0.25">
      <c r="A314" s="46" t="s">
        <v>654</v>
      </c>
      <c r="B314" s="46" t="s">
        <v>655</v>
      </c>
      <c r="C314" s="46" t="s">
        <v>679</v>
      </c>
      <c r="D314" s="46" t="s">
        <v>680</v>
      </c>
      <c r="E314" s="46" t="s">
        <v>102</v>
      </c>
    </row>
    <row r="315" spans="1:5" x14ac:dyDescent="0.25">
      <c r="A315" s="46" t="s">
        <v>654</v>
      </c>
      <c r="B315" s="46" t="s">
        <v>655</v>
      </c>
      <c r="C315" s="46" t="s">
        <v>681</v>
      </c>
      <c r="D315" s="46" t="s">
        <v>680</v>
      </c>
      <c r="E315" s="46" t="s">
        <v>678</v>
      </c>
    </row>
    <row r="316" spans="1:5" x14ac:dyDescent="0.25">
      <c r="A316" s="46" t="s">
        <v>654</v>
      </c>
      <c r="B316" s="46" t="s">
        <v>655</v>
      </c>
      <c r="C316" s="46" t="s">
        <v>682</v>
      </c>
      <c r="D316" s="46" t="s">
        <v>683</v>
      </c>
      <c r="E316" s="46" t="s">
        <v>102</v>
      </c>
    </row>
    <row r="317" spans="1:5" x14ac:dyDescent="0.25">
      <c r="A317" s="46" t="s">
        <v>654</v>
      </c>
      <c r="B317" s="46" t="s">
        <v>655</v>
      </c>
      <c r="C317" s="46" t="s">
        <v>684</v>
      </c>
      <c r="D317" s="46" t="s">
        <v>685</v>
      </c>
      <c r="E317" s="46" t="s">
        <v>678</v>
      </c>
    </row>
    <row r="318" spans="1:5" x14ac:dyDescent="0.25">
      <c r="A318" s="46" t="s">
        <v>654</v>
      </c>
      <c r="B318" s="46" t="s">
        <v>655</v>
      </c>
      <c r="C318" s="46" t="s">
        <v>686</v>
      </c>
      <c r="D318" s="46" t="s">
        <v>687</v>
      </c>
      <c r="E318" s="46" t="s">
        <v>678</v>
      </c>
    </row>
    <row r="319" spans="1:5" x14ac:dyDescent="0.25">
      <c r="A319" s="46" t="s">
        <v>654</v>
      </c>
      <c r="B319" s="46" t="s">
        <v>655</v>
      </c>
      <c r="C319" s="46" t="s">
        <v>688</v>
      </c>
      <c r="D319" s="46" t="s">
        <v>689</v>
      </c>
      <c r="E319" s="46" t="s">
        <v>678</v>
      </c>
    </row>
    <row r="320" spans="1:5" x14ac:dyDescent="0.25">
      <c r="A320" s="46" t="s">
        <v>654</v>
      </c>
      <c r="B320" s="46" t="s">
        <v>655</v>
      </c>
      <c r="C320" s="46" t="s">
        <v>690</v>
      </c>
      <c r="D320" s="46" t="s">
        <v>691</v>
      </c>
      <c r="E320" s="46" t="s">
        <v>678</v>
      </c>
    </row>
    <row r="321" spans="1:5" x14ac:dyDescent="0.25">
      <c r="A321" s="46" t="s">
        <v>654</v>
      </c>
      <c r="B321" s="46" t="s">
        <v>655</v>
      </c>
      <c r="C321" s="46" t="s">
        <v>692</v>
      </c>
      <c r="D321" s="46" t="s">
        <v>693</v>
      </c>
      <c r="E321" s="46" t="s">
        <v>102</v>
      </c>
    </row>
    <row r="322" spans="1:5" x14ac:dyDescent="0.25">
      <c r="A322" s="46" t="s">
        <v>654</v>
      </c>
      <c r="B322" s="46" t="s">
        <v>655</v>
      </c>
      <c r="C322" s="46" t="s">
        <v>694</v>
      </c>
      <c r="D322" s="46" t="s">
        <v>693</v>
      </c>
      <c r="E322" s="46" t="s">
        <v>102</v>
      </c>
    </row>
    <row r="323" spans="1:5" x14ac:dyDescent="0.25">
      <c r="A323" s="46" t="s">
        <v>654</v>
      </c>
      <c r="B323" s="46" t="s">
        <v>655</v>
      </c>
      <c r="C323" s="46" t="s">
        <v>695</v>
      </c>
      <c r="D323" s="46" t="s">
        <v>696</v>
      </c>
      <c r="E323" s="46" t="s">
        <v>678</v>
      </c>
    </row>
    <row r="324" spans="1:5" x14ac:dyDescent="0.25">
      <c r="A324" s="46" t="s">
        <v>654</v>
      </c>
      <c r="B324" s="46" t="s">
        <v>655</v>
      </c>
      <c r="C324" s="46" t="s">
        <v>697</v>
      </c>
      <c r="D324" s="46" t="s">
        <v>698</v>
      </c>
      <c r="E324" s="46" t="s">
        <v>699</v>
      </c>
    </row>
    <row r="325" spans="1:5" x14ac:dyDescent="0.25">
      <c r="A325" s="46" t="s">
        <v>654</v>
      </c>
      <c r="B325" s="46" t="s">
        <v>655</v>
      </c>
      <c r="C325" s="46" t="s">
        <v>700</v>
      </c>
      <c r="D325" s="46" t="s">
        <v>701</v>
      </c>
      <c r="E325" s="46" t="s">
        <v>678</v>
      </c>
    </row>
    <row r="326" spans="1:5" x14ac:dyDescent="0.25">
      <c r="A326" s="46" t="s">
        <v>654</v>
      </c>
      <c r="B326" s="46" t="s">
        <v>655</v>
      </c>
      <c r="C326" s="46" t="s">
        <v>702</v>
      </c>
      <c r="D326" s="46" t="s">
        <v>703</v>
      </c>
      <c r="E326" s="46" t="s">
        <v>509</v>
      </c>
    </row>
    <row r="327" spans="1:5" x14ac:dyDescent="0.25">
      <c r="A327" s="46" t="s">
        <v>654</v>
      </c>
      <c r="B327" s="46" t="s">
        <v>655</v>
      </c>
      <c r="C327" s="46" t="s">
        <v>704</v>
      </c>
      <c r="D327" s="46" t="s">
        <v>705</v>
      </c>
      <c r="E327" s="46" t="s">
        <v>678</v>
      </c>
    </row>
    <row r="328" spans="1:5" x14ac:dyDescent="0.25">
      <c r="A328" s="46" t="s">
        <v>654</v>
      </c>
      <c r="B328" s="46" t="s">
        <v>655</v>
      </c>
      <c r="C328" s="46" t="s">
        <v>706</v>
      </c>
      <c r="D328" s="46" t="s">
        <v>707</v>
      </c>
      <c r="E328" s="46" t="s">
        <v>699</v>
      </c>
    </row>
    <row r="329" spans="1:5" x14ac:dyDescent="0.25">
      <c r="A329" s="46" t="s">
        <v>654</v>
      </c>
      <c r="B329" s="46" t="s">
        <v>655</v>
      </c>
      <c r="C329" s="46" t="s">
        <v>708</v>
      </c>
      <c r="D329" s="46" t="s">
        <v>709</v>
      </c>
      <c r="E329" s="46" t="s">
        <v>102</v>
      </c>
    </row>
    <row r="330" spans="1:5" x14ac:dyDescent="0.25">
      <c r="A330" s="46" t="s">
        <v>654</v>
      </c>
      <c r="B330" s="46" t="s">
        <v>655</v>
      </c>
      <c r="C330" s="46" t="s">
        <v>710</v>
      </c>
      <c r="D330" s="46" t="s">
        <v>711</v>
      </c>
      <c r="E330" s="46" t="s">
        <v>102</v>
      </c>
    </row>
    <row r="331" spans="1:5" x14ac:dyDescent="0.25">
      <c r="A331" s="46" t="s">
        <v>654</v>
      </c>
      <c r="B331" s="46" t="s">
        <v>655</v>
      </c>
      <c r="C331" s="46" t="s">
        <v>712</v>
      </c>
      <c r="D331" s="46" t="s">
        <v>713</v>
      </c>
      <c r="E331" s="46" t="s">
        <v>509</v>
      </c>
    </row>
    <row r="332" spans="1:5" x14ac:dyDescent="0.25">
      <c r="A332" s="46" t="s">
        <v>654</v>
      </c>
      <c r="B332" s="46" t="s">
        <v>655</v>
      </c>
      <c r="C332" s="46" t="s">
        <v>714</v>
      </c>
      <c r="D332" s="46" t="s">
        <v>715</v>
      </c>
      <c r="E332" s="46" t="s">
        <v>509</v>
      </c>
    </row>
    <row r="333" spans="1:5" x14ac:dyDescent="0.25">
      <c r="A333" s="46" t="s">
        <v>654</v>
      </c>
      <c r="B333" s="46" t="s">
        <v>655</v>
      </c>
      <c r="C333" s="46" t="s">
        <v>716</v>
      </c>
      <c r="D333" s="46" t="s">
        <v>717</v>
      </c>
      <c r="E333" s="46" t="s">
        <v>182</v>
      </c>
    </row>
    <row r="334" spans="1:5" x14ac:dyDescent="0.25">
      <c r="A334" s="46" t="s">
        <v>654</v>
      </c>
      <c r="B334" s="46" t="s">
        <v>655</v>
      </c>
      <c r="C334" s="46" t="s">
        <v>718</v>
      </c>
      <c r="D334" s="46" t="s">
        <v>719</v>
      </c>
      <c r="E334" s="46" t="s">
        <v>102</v>
      </c>
    </row>
    <row r="335" spans="1:5" x14ac:dyDescent="0.25">
      <c r="A335" s="46" t="s">
        <v>654</v>
      </c>
      <c r="B335" s="46" t="s">
        <v>655</v>
      </c>
      <c r="C335" s="46" t="s">
        <v>720</v>
      </c>
      <c r="D335" s="46" t="s">
        <v>721</v>
      </c>
      <c r="E335" s="46" t="s">
        <v>678</v>
      </c>
    </row>
    <row r="336" spans="1:5" x14ac:dyDescent="0.25">
      <c r="A336" s="46" t="s">
        <v>654</v>
      </c>
      <c r="B336" s="46" t="s">
        <v>655</v>
      </c>
      <c r="C336" s="46" t="s">
        <v>722</v>
      </c>
      <c r="D336" s="46" t="s">
        <v>723</v>
      </c>
      <c r="E336" s="46" t="s">
        <v>724</v>
      </c>
    </row>
    <row r="337" spans="1:5" x14ac:dyDescent="0.25">
      <c r="A337" s="46" t="s">
        <v>654</v>
      </c>
      <c r="B337" s="46" t="s">
        <v>655</v>
      </c>
      <c r="C337" s="46" t="s">
        <v>725</v>
      </c>
      <c r="D337" s="46" t="s">
        <v>726</v>
      </c>
      <c r="E337" s="46" t="s">
        <v>102</v>
      </c>
    </row>
    <row r="338" spans="1:5" x14ac:dyDescent="0.25">
      <c r="A338" s="46" t="s">
        <v>654</v>
      </c>
      <c r="B338" s="46" t="s">
        <v>655</v>
      </c>
      <c r="C338" s="46" t="s">
        <v>727</v>
      </c>
      <c r="D338" s="46" t="s">
        <v>728</v>
      </c>
      <c r="E338" s="46" t="s">
        <v>102</v>
      </c>
    </row>
    <row r="339" spans="1:5" x14ac:dyDescent="0.25">
      <c r="A339" s="46" t="s">
        <v>654</v>
      </c>
      <c r="B339" s="46" t="s">
        <v>655</v>
      </c>
      <c r="C339" s="46" t="s">
        <v>729</v>
      </c>
      <c r="D339" s="46" t="s">
        <v>730</v>
      </c>
      <c r="E339" s="46" t="s">
        <v>678</v>
      </c>
    </row>
    <row r="340" spans="1:5" x14ac:dyDescent="0.25">
      <c r="A340" s="46" t="s">
        <v>654</v>
      </c>
      <c r="B340" s="46" t="s">
        <v>655</v>
      </c>
      <c r="C340" s="46" t="s">
        <v>731</v>
      </c>
      <c r="D340" s="46" t="s">
        <v>732</v>
      </c>
      <c r="E340" s="46" t="s">
        <v>509</v>
      </c>
    </row>
    <row r="341" spans="1:5" x14ac:dyDescent="0.25">
      <c r="A341" s="46" t="s">
        <v>654</v>
      </c>
      <c r="B341" s="46" t="s">
        <v>655</v>
      </c>
      <c r="C341" s="46" t="s">
        <v>733</v>
      </c>
      <c r="D341" s="46" t="s">
        <v>734</v>
      </c>
      <c r="E341" s="46" t="s">
        <v>476</v>
      </c>
    </row>
    <row r="342" spans="1:5" x14ac:dyDescent="0.25">
      <c r="A342" s="46" t="s">
        <v>654</v>
      </c>
      <c r="B342" s="46" t="s">
        <v>655</v>
      </c>
      <c r="C342" s="46" t="s">
        <v>735</v>
      </c>
      <c r="D342" s="46" t="s">
        <v>736</v>
      </c>
      <c r="E342" s="46" t="s">
        <v>678</v>
      </c>
    </row>
    <row r="343" spans="1:5" x14ac:dyDescent="0.25">
      <c r="A343" s="46" t="s">
        <v>654</v>
      </c>
      <c r="B343" s="46" t="s">
        <v>655</v>
      </c>
      <c r="C343" s="46" t="s">
        <v>737</v>
      </c>
      <c r="D343" s="46" t="s">
        <v>738</v>
      </c>
      <c r="E343" s="46" t="s">
        <v>678</v>
      </c>
    </row>
    <row r="344" spans="1:5" x14ac:dyDescent="0.25">
      <c r="A344" s="46" t="s">
        <v>654</v>
      </c>
      <c r="B344" s="46" t="s">
        <v>655</v>
      </c>
      <c r="C344" s="46" t="s">
        <v>739</v>
      </c>
      <c r="D344" s="46" t="s">
        <v>740</v>
      </c>
      <c r="E344" s="46" t="s">
        <v>678</v>
      </c>
    </row>
    <row r="345" spans="1:5" x14ac:dyDescent="0.25">
      <c r="A345" s="46" t="s">
        <v>654</v>
      </c>
      <c r="B345" s="46" t="s">
        <v>655</v>
      </c>
      <c r="C345" s="46" t="s">
        <v>741</v>
      </c>
      <c r="D345" s="46" t="s">
        <v>742</v>
      </c>
      <c r="E345" s="46" t="s">
        <v>509</v>
      </c>
    </row>
    <row r="346" spans="1:5" x14ac:dyDescent="0.25">
      <c r="A346" s="46" t="s">
        <v>654</v>
      </c>
      <c r="B346" s="46" t="s">
        <v>655</v>
      </c>
      <c r="C346" s="46" t="s">
        <v>743</v>
      </c>
      <c r="D346" s="46" t="s">
        <v>744</v>
      </c>
      <c r="E346" s="46" t="s">
        <v>724</v>
      </c>
    </row>
    <row r="347" spans="1:5" x14ac:dyDescent="0.25">
      <c r="A347" s="46" t="s">
        <v>654</v>
      </c>
      <c r="B347" s="46" t="s">
        <v>655</v>
      </c>
      <c r="C347" s="46" t="s">
        <v>745</v>
      </c>
      <c r="D347" s="46" t="s">
        <v>746</v>
      </c>
      <c r="E347" s="46" t="s">
        <v>102</v>
      </c>
    </row>
    <row r="348" spans="1:5" x14ac:dyDescent="0.25">
      <c r="A348" s="46" t="s">
        <v>654</v>
      </c>
      <c r="B348" s="46" t="s">
        <v>655</v>
      </c>
      <c r="C348" s="46" t="s">
        <v>747</v>
      </c>
      <c r="D348" s="46" t="s">
        <v>748</v>
      </c>
      <c r="E348" s="46" t="s">
        <v>678</v>
      </c>
    </row>
    <row r="349" spans="1:5" x14ac:dyDescent="0.25">
      <c r="A349" s="46" t="s">
        <v>654</v>
      </c>
      <c r="B349" s="46" t="s">
        <v>655</v>
      </c>
      <c r="C349" s="46" t="s">
        <v>749</v>
      </c>
      <c r="D349" s="46" t="s">
        <v>750</v>
      </c>
      <c r="E349" s="46" t="s">
        <v>678</v>
      </c>
    </row>
    <row r="350" spans="1:5" x14ac:dyDescent="0.25">
      <c r="A350" s="46" t="s">
        <v>654</v>
      </c>
      <c r="B350" s="46" t="s">
        <v>655</v>
      </c>
      <c r="C350" s="46" t="s">
        <v>751</v>
      </c>
      <c r="D350" s="46" t="s">
        <v>752</v>
      </c>
      <c r="E350" s="46" t="s">
        <v>476</v>
      </c>
    </row>
    <row r="351" spans="1:5" x14ac:dyDescent="0.25">
      <c r="A351" s="46" t="s">
        <v>654</v>
      </c>
      <c r="B351" s="46" t="s">
        <v>655</v>
      </c>
      <c r="C351" s="46" t="s">
        <v>753</v>
      </c>
      <c r="D351" s="46" t="s">
        <v>754</v>
      </c>
      <c r="E351" s="46" t="s">
        <v>509</v>
      </c>
    </row>
    <row r="352" spans="1:5" x14ac:dyDescent="0.25">
      <c r="A352" s="46" t="s">
        <v>755</v>
      </c>
      <c r="B352" s="46" t="s">
        <v>756</v>
      </c>
      <c r="C352" s="46" t="s">
        <v>755</v>
      </c>
      <c r="D352" s="46" t="s">
        <v>756</v>
      </c>
      <c r="E352" s="46" t="s">
        <v>102</v>
      </c>
    </row>
    <row r="353" spans="1:5" x14ac:dyDescent="0.25">
      <c r="A353" s="46" t="s">
        <v>755</v>
      </c>
      <c r="B353" s="46" t="s">
        <v>756</v>
      </c>
      <c r="C353" s="46" t="s">
        <v>757</v>
      </c>
      <c r="D353" s="46" t="s">
        <v>758</v>
      </c>
      <c r="E353" s="46" t="s">
        <v>102</v>
      </c>
    </row>
    <row r="354" spans="1:5" x14ac:dyDescent="0.25">
      <c r="A354" s="46" t="s">
        <v>755</v>
      </c>
      <c r="B354" s="46" t="s">
        <v>756</v>
      </c>
      <c r="C354" s="46" t="s">
        <v>759</v>
      </c>
      <c r="D354" s="46" t="s">
        <v>760</v>
      </c>
      <c r="E354" s="46" t="s">
        <v>102</v>
      </c>
    </row>
    <row r="355" spans="1:5" x14ac:dyDescent="0.25">
      <c r="A355" s="46" t="s">
        <v>755</v>
      </c>
      <c r="B355" s="46" t="s">
        <v>756</v>
      </c>
      <c r="C355" s="46" t="s">
        <v>761</v>
      </c>
      <c r="D355" s="46" t="s">
        <v>760</v>
      </c>
      <c r="E355" s="46" t="s">
        <v>182</v>
      </c>
    </row>
    <row r="356" spans="1:5" x14ac:dyDescent="0.25">
      <c r="A356" s="46" t="s">
        <v>755</v>
      </c>
      <c r="B356" s="46" t="s">
        <v>756</v>
      </c>
      <c r="C356" s="46" t="s">
        <v>762</v>
      </c>
      <c r="D356" s="46" t="s">
        <v>763</v>
      </c>
      <c r="E356" s="46" t="s">
        <v>102</v>
      </c>
    </row>
    <row r="357" spans="1:5" x14ac:dyDescent="0.25">
      <c r="A357" s="46" t="s">
        <v>755</v>
      </c>
      <c r="B357" s="46" t="s">
        <v>756</v>
      </c>
      <c r="C357" s="46" t="s">
        <v>764</v>
      </c>
      <c r="D357" s="46" t="s">
        <v>765</v>
      </c>
      <c r="E357" s="46" t="s">
        <v>182</v>
      </c>
    </row>
    <row r="358" spans="1:5" x14ac:dyDescent="0.25">
      <c r="A358" s="46" t="s">
        <v>755</v>
      </c>
      <c r="B358" s="46" t="s">
        <v>756</v>
      </c>
      <c r="C358" s="46" t="s">
        <v>766</v>
      </c>
      <c r="D358" s="46" t="s">
        <v>767</v>
      </c>
      <c r="E358" s="46" t="s">
        <v>182</v>
      </c>
    </row>
    <row r="359" spans="1:5" x14ac:dyDescent="0.25">
      <c r="A359" s="46" t="s">
        <v>755</v>
      </c>
      <c r="B359" s="46" t="s">
        <v>756</v>
      </c>
      <c r="C359" s="46" t="s">
        <v>768</v>
      </c>
      <c r="D359" s="46" t="s">
        <v>769</v>
      </c>
      <c r="E359" s="46" t="s">
        <v>102</v>
      </c>
    </row>
    <row r="360" spans="1:5" x14ac:dyDescent="0.25">
      <c r="A360" s="46" t="s">
        <v>755</v>
      </c>
      <c r="B360" s="46" t="s">
        <v>756</v>
      </c>
      <c r="C360" s="46" t="s">
        <v>770</v>
      </c>
      <c r="D360" s="46" t="s">
        <v>769</v>
      </c>
      <c r="E360" s="46" t="s">
        <v>102</v>
      </c>
    </row>
    <row r="361" spans="1:5" x14ac:dyDescent="0.25">
      <c r="A361" s="46" t="s">
        <v>755</v>
      </c>
      <c r="B361" s="46" t="s">
        <v>756</v>
      </c>
      <c r="C361" s="46" t="s">
        <v>771</v>
      </c>
      <c r="D361" s="46" t="s">
        <v>772</v>
      </c>
      <c r="E361" s="46" t="s">
        <v>509</v>
      </c>
    </row>
    <row r="362" spans="1:5" x14ac:dyDescent="0.25">
      <c r="A362" s="46" t="s">
        <v>755</v>
      </c>
      <c r="B362" s="46" t="s">
        <v>756</v>
      </c>
      <c r="C362" s="46" t="s">
        <v>773</v>
      </c>
      <c r="D362" s="46" t="s">
        <v>774</v>
      </c>
      <c r="E362" s="46" t="s">
        <v>509</v>
      </c>
    </row>
    <row r="363" spans="1:5" x14ac:dyDescent="0.25">
      <c r="A363" s="46" t="s">
        <v>755</v>
      </c>
      <c r="B363" s="46" t="s">
        <v>756</v>
      </c>
      <c r="C363" s="46" t="s">
        <v>775</v>
      </c>
      <c r="D363" s="46" t="s">
        <v>776</v>
      </c>
      <c r="E363" s="46" t="s">
        <v>102</v>
      </c>
    </row>
    <row r="364" spans="1:5" x14ac:dyDescent="0.25">
      <c r="A364" s="46" t="s">
        <v>755</v>
      </c>
      <c r="B364" s="46" t="s">
        <v>756</v>
      </c>
      <c r="C364" s="46" t="s">
        <v>777</v>
      </c>
      <c r="D364" s="46" t="s">
        <v>778</v>
      </c>
      <c r="E364" s="46" t="s">
        <v>102</v>
      </c>
    </row>
    <row r="365" spans="1:5" x14ac:dyDescent="0.25">
      <c r="A365" s="46" t="s">
        <v>755</v>
      </c>
      <c r="B365" s="46" t="s">
        <v>756</v>
      </c>
      <c r="C365" s="46" t="s">
        <v>779</v>
      </c>
      <c r="D365" s="46" t="s">
        <v>778</v>
      </c>
      <c r="E365" s="46" t="s">
        <v>678</v>
      </c>
    </row>
    <row r="366" spans="1:5" x14ac:dyDescent="0.25">
      <c r="A366" s="46" t="s">
        <v>755</v>
      </c>
      <c r="B366" s="46" t="s">
        <v>756</v>
      </c>
      <c r="C366" s="46" t="s">
        <v>780</v>
      </c>
      <c r="D366" s="46" t="s">
        <v>781</v>
      </c>
      <c r="E366" s="46" t="s">
        <v>102</v>
      </c>
    </row>
    <row r="367" spans="1:5" x14ac:dyDescent="0.25">
      <c r="A367" s="46" t="s">
        <v>755</v>
      </c>
      <c r="B367" s="46" t="s">
        <v>756</v>
      </c>
      <c r="C367" s="46" t="s">
        <v>782</v>
      </c>
      <c r="D367" s="46" t="s">
        <v>781</v>
      </c>
      <c r="E367" s="46" t="s">
        <v>678</v>
      </c>
    </row>
    <row r="368" spans="1:5" x14ac:dyDescent="0.25">
      <c r="A368" s="46" t="s">
        <v>755</v>
      </c>
      <c r="B368" s="46" t="s">
        <v>756</v>
      </c>
      <c r="C368" s="46" t="s">
        <v>783</v>
      </c>
      <c r="D368" s="46" t="s">
        <v>784</v>
      </c>
      <c r="E368" s="46" t="s">
        <v>102</v>
      </c>
    </row>
    <row r="369" spans="1:5" x14ac:dyDescent="0.25">
      <c r="A369" s="46" t="s">
        <v>755</v>
      </c>
      <c r="B369" s="46" t="s">
        <v>756</v>
      </c>
      <c r="C369" s="46" t="s">
        <v>785</v>
      </c>
      <c r="D369" s="46" t="s">
        <v>786</v>
      </c>
      <c r="E369" s="46" t="s">
        <v>102</v>
      </c>
    </row>
    <row r="370" spans="1:5" x14ac:dyDescent="0.25">
      <c r="A370" s="46" t="s">
        <v>755</v>
      </c>
      <c r="B370" s="46" t="s">
        <v>756</v>
      </c>
      <c r="C370" s="46" t="s">
        <v>787</v>
      </c>
      <c r="D370" s="46" t="s">
        <v>788</v>
      </c>
      <c r="E370" s="46" t="s">
        <v>789</v>
      </c>
    </row>
    <row r="371" spans="1:5" x14ac:dyDescent="0.25">
      <c r="A371" s="46" t="s">
        <v>755</v>
      </c>
      <c r="B371" s="46" t="s">
        <v>756</v>
      </c>
      <c r="C371" s="46" t="s">
        <v>790</v>
      </c>
      <c r="D371" s="46" t="s">
        <v>791</v>
      </c>
      <c r="E371" s="46" t="s">
        <v>678</v>
      </c>
    </row>
    <row r="372" spans="1:5" x14ac:dyDescent="0.25">
      <c r="A372" s="46" t="s">
        <v>755</v>
      </c>
      <c r="B372" s="46" t="s">
        <v>756</v>
      </c>
      <c r="C372" s="46" t="s">
        <v>792</v>
      </c>
      <c r="D372" s="46" t="s">
        <v>793</v>
      </c>
      <c r="E372" s="46" t="s">
        <v>102</v>
      </c>
    </row>
    <row r="373" spans="1:5" x14ac:dyDescent="0.25">
      <c r="A373" s="46" t="s">
        <v>755</v>
      </c>
      <c r="B373" s="46" t="s">
        <v>756</v>
      </c>
      <c r="C373" s="46" t="s">
        <v>794</v>
      </c>
      <c r="D373" s="46" t="s">
        <v>793</v>
      </c>
      <c r="E373" s="46" t="s">
        <v>678</v>
      </c>
    </row>
    <row r="374" spans="1:5" x14ac:dyDescent="0.25">
      <c r="A374" s="46" t="s">
        <v>755</v>
      </c>
      <c r="B374" s="46" t="s">
        <v>756</v>
      </c>
      <c r="C374" s="46" t="s">
        <v>795</v>
      </c>
      <c r="D374" s="46" t="s">
        <v>796</v>
      </c>
      <c r="E374" s="46" t="s">
        <v>102</v>
      </c>
    </row>
    <row r="375" spans="1:5" x14ac:dyDescent="0.25">
      <c r="A375" s="46" t="s">
        <v>755</v>
      </c>
      <c r="B375" s="46" t="s">
        <v>756</v>
      </c>
      <c r="C375" s="46" t="s">
        <v>797</v>
      </c>
      <c r="D375" s="46" t="s">
        <v>798</v>
      </c>
      <c r="E375" s="46" t="s">
        <v>102</v>
      </c>
    </row>
    <row r="376" spans="1:5" x14ac:dyDescent="0.25">
      <c r="A376" s="46" t="s">
        <v>755</v>
      </c>
      <c r="B376" s="46" t="s">
        <v>756</v>
      </c>
      <c r="C376" s="46" t="s">
        <v>799</v>
      </c>
      <c r="D376" s="46" t="s">
        <v>800</v>
      </c>
      <c r="E376" s="46" t="s">
        <v>678</v>
      </c>
    </row>
    <row r="377" spans="1:5" x14ac:dyDescent="0.25">
      <c r="A377" s="46" t="s">
        <v>755</v>
      </c>
      <c r="B377" s="46" t="s">
        <v>756</v>
      </c>
      <c r="C377" s="46" t="s">
        <v>801</v>
      </c>
      <c r="D377" s="46" t="s">
        <v>802</v>
      </c>
      <c r="E377" s="46" t="s">
        <v>678</v>
      </c>
    </row>
    <row r="378" spans="1:5" x14ac:dyDescent="0.25">
      <c r="A378" s="46" t="s">
        <v>755</v>
      </c>
      <c r="B378" s="46" t="s">
        <v>756</v>
      </c>
      <c r="C378" s="46" t="s">
        <v>803</v>
      </c>
      <c r="D378" s="46" t="s">
        <v>804</v>
      </c>
      <c r="E378" s="46" t="s">
        <v>678</v>
      </c>
    </row>
    <row r="379" spans="1:5" x14ac:dyDescent="0.25">
      <c r="A379" s="46" t="s">
        <v>755</v>
      </c>
      <c r="B379" s="46" t="s">
        <v>756</v>
      </c>
      <c r="C379" s="46" t="s">
        <v>805</v>
      </c>
      <c r="D379" s="46" t="s">
        <v>806</v>
      </c>
      <c r="E379" s="46" t="s">
        <v>102</v>
      </c>
    </row>
    <row r="380" spans="1:5" x14ac:dyDescent="0.25">
      <c r="A380" s="46" t="s">
        <v>755</v>
      </c>
      <c r="B380" s="46" t="s">
        <v>756</v>
      </c>
      <c r="C380" s="46" t="s">
        <v>807</v>
      </c>
      <c r="D380" s="46" t="s">
        <v>808</v>
      </c>
      <c r="E380" s="46" t="s">
        <v>678</v>
      </c>
    </row>
    <row r="381" spans="1:5" x14ac:dyDescent="0.25">
      <c r="A381" s="46" t="s">
        <v>755</v>
      </c>
      <c r="B381" s="46" t="s">
        <v>756</v>
      </c>
      <c r="C381" s="46" t="s">
        <v>809</v>
      </c>
      <c r="D381" s="46" t="s">
        <v>810</v>
      </c>
      <c r="E381" s="46" t="s">
        <v>678</v>
      </c>
    </row>
    <row r="382" spans="1:5" x14ac:dyDescent="0.25">
      <c r="A382" s="46" t="s">
        <v>755</v>
      </c>
      <c r="B382" s="46" t="s">
        <v>756</v>
      </c>
      <c r="C382" s="46" t="s">
        <v>811</v>
      </c>
      <c r="D382" s="46" t="s">
        <v>812</v>
      </c>
      <c r="E382" s="46" t="s">
        <v>678</v>
      </c>
    </row>
    <row r="383" spans="1:5" x14ac:dyDescent="0.25">
      <c r="A383" s="46" t="s">
        <v>755</v>
      </c>
      <c r="B383" s="46" t="s">
        <v>756</v>
      </c>
      <c r="C383" s="46" t="s">
        <v>813</v>
      </c>
      <c r="D383" s="46" t="s">
        <v>814</v>
      </c>
      <c r="E383" s="46" t="s">
        <v>102</v>
      </c>
    </row>
    <row r="384" spans="1:5" x14ac:dyDescent="0.25">
      <c r="A384" s="46" t="s">
        <v>755</v>
      </c>
      <c r="B384" s="46" t="s">
        <v>756</v>
      </c>
      <c r="C384" s="46" t="s">
        <v>815</v>
      </c>
      <c r="D384" s="46" t="s">
        <v>814</v>
      </c>
      <c r="E384" s="46" t="s">
        <v>102</v>
      </c>
    </row>
    <row r="385" spans="1:5" x14ac:dyDescent="0.25">
      <c r="A385" s="46" t="s">
        <v>755</v>
      </c>
      <c r="B385" s="46" t="s">
        <v>756</v>
      </c>
      <c r="C385" s="46" t="s">
        <v>816</v>
      </c>
      <c r="D385" s="46" t="s">
        <v>817</v>
      </c>
      <c r="E385" s="46" t="s">
        <v>699</v>
      </c>
    </row>
    <row r="386" spans="1:5" x14ac:dyDescent="0.25">
      <c r="A386" s="46" t="s">
        <v>755</v>
      </c>
      <c r="B386" s="46" t="s">
        <v>756</v>
      </c>
      <c r="C386" s="46" t="s">
        <v>818</v>
      </c>
      <c r="D386" s="46" t="s">
        <v>819</v>
      </c>
      <c r="E386" s="46" t="s">
        <v>699</v>
      </c>
    </row>
    <row r="387" spans="1:5" x14ac:dyDescent="0.25">
      <c r="A387" s="46" t="s">
        <v>755</v>
      </c>
      <c r="B387" s="46" t="s">
        <v>756</v>
      </c>
      <c r="C387" s="46" t="s">
        <v>820</v>
      </c>
      <c r="D387" s="46" t="s">
        <v>821</v>
      </c>
      <c r="E387" s="46" t="s">
        <v>699</v>
      </c>
    </row>
    <row r="388" spans="1:5" x14ac:dyDescent="0.25">
      <c r="A388" s="46" t="s">
        <v>755</v>
      </c>
      <c r="B388" s="46" t="s">
        <v>756</v>
      </c>
      <c r="C388" s="46" t="s">
        <v>822</v>
      </c>
      <c r="D388" s="46" t="s">
        <v>823</v>
      </c>
      <c r="E388" s="46" t="s">
        <v>699</v>
      </c>
    </row>
    <row r="389" spans="1:5" x14ac:dyDescent="0.25">
      <c r="A389" s="46" t="s">
        <v>755</v>
      </c>
      <c r="B389" s="46" t="s">
        <v>756</v>
      </c>
      <c r="C389" s="46" t="s">
        <v>824</v>
      </c>
      <c r="D389" s="46" t="s">
        <v>825</v>
      </c>
      <c r="E389" s="46" t="s">
        <v>699</v>
      </c>
    </row>
    <row r="390" spans="1:5" x14ac:dyDescent="0.25">
      <c r="A390" s="46" t="s">
        <v>755</v>
      </c>
      <c r="B390" s="46" t="s">
        <v>756</v>
      </c>
      <c r="C390" s="46" t="s">
        <v>826</v>
      </c>
      <c r="D390" s="46" t="s">
        <v>827</v>
      </c>
      <c r="E390" s="46" t="s">
        <v>699</v>
      </c>
    </row>
    <row r="391" spans="1:5" x14ac:dyDescent="0.25">
      <c r="A391" s="46" t="s">
        <v>755</v>
      </c>
      <c r="B391" s="46" t="s">
        <v>756</v>
      </c>
      <c r="C391" s="46" t="s">
        <v>828</v>
      </c>
      <c r="D391" s="46" t="s">
        <v>829</v>
      </c>
      <c r="E391" s="46" t="s">
        <v>699</v>
      </c>
    </row>
    <row r="392" spans="1:5" x14ac:dyDescent="0.25">
      <c r="A392" s="46" t="s">
        <v>755</v>
      </c>
      <c r="B392" s="46" t="s">
        <v>756</v>
      </c>
      <c r="C392" s="46" t="s">
        <v>830</v>
      </c>
      <c r="D392" s="46" t="s">
        <v>831</v>
      </c>
      <c r="E392" s="46" t="s">
        <v>102</v>
      </c>
    </row>
    <row r="393" spans="1:5" x14ac:dyDescent="0.25">
      <c r="A393" s="46" t="s">
        <v>755</v>
      </c>
      <c r="B393" s="46" t="s">
        <v>756</v>
      </c>
      <c r="C393" s="46" t="s">
        <v>832</v>
      </c>
      <c r="D393" s="46" t="s">
        <v>833</v>
      </c>
      <c r="E393" s="46" t="s">
        <v>102</v>
      </c>
    </row>
    <row r="394" spans="1:5" x14ac:dyDescent="0.25">
      <c r="A394" s="46" t="s">
        <v>755</v>
      </c>
      <c r="B394" s="46" t="s">
        <v>756</v>
      </c>
      <c r="C394" s="46" t="s">
        <v>834</v>
      </c>
      <c r="D394" s="46" t="s">
        <v>835</v>
      </c>
      <c r="E394" s="46" t="s">
        <v>678</v>
      </c>
    </row>
    <row r="395" spans="1:5" x14ac:dyDescent="0.25">
      <c r="A395" s="46" t="s">
        <v>755</v>
      </c>
      <c r="B395" s="46" t="s">
        <v>756</v>
      </c>
      <c r="C395" s="46" t="s">
        <v>836</v>
      </c>
      <c r="D395" s="46" t="s">
        <v>837</v>
      </c>
      <c r="E395" s="46" t="s">
        <v>678</v>
      </c>
    </row>
    <row r="396" spans="1:5" x14ac:dyDescent="0.25">
      <c r="A396" s="46" t="s">
        <v>755</v>
      </c>
      <c r="B396" s="46" t="s">
        <v>756</v>
      </c>
      <c r="C396" s="46" t="s">
        <v>838</v>
      </c>
      <c r="D396" s="46" t="s">
        <v>839</v>
      </c>
      <c r="E396" s="46" t="s">
        <v>102</v>
      </c>
    </row>
    <row r="397" spans="1:5" x14ac:dyDescent="0.25">
      <c r="A397" s="46" t="s">
        <v>755</v>
      </c>
      <c r="B397" s="46" t="s">
        <v>756</v>
      </c>
      <c r="C397" s="46" t="s">
        <v>840</v>
      </c>
      <c r="D397" s="46" t="s">
        <v>841</v>
      </c>
      <c r="E397" s="46" t="s">
        <v>182</v>
      </c>
    </row>
    <row r="398" spans="1:5" x14ac:dyDescent="0.25">
      <c r="A398" s="46" t="s">
        <v>755</v>
      </c>
      <c r="B398" s="46" t="s">
        <v>756</v>
      </c>
      <c r="C398" s="46" t="s">
        <v>842</v>
      </c>
      <c r="D398" s="46" t="s">
        <v>843</v>
      </c>
      <c r="E398" s="46" t="s">
        <v>509</v>
      </c>
    </row>
    <row r="399" spans="1:5" x14ac:dyDescent="0.25">
      <c r="A399" s="46" t="s">
        <v>755</v>
      </c>
      <c r="B399" s="46" t="s">
        <v>756</v>
      </c>
      <c r="C399" s="46" t="s">
        <v>844</v>
      </c>
      <c r="D399" s="46" t="s">
        <v>845</v>
      </c>
      <c r="E399" s="46" t="s">
        <v>678</v>
      </c>
    </row>
    <row r="400" spans="1:5" x14ac:dyDescent="0.25">
      <c r="A400" s="46" t="s">
        <v>755</v>
      </c>
      <c r="B400" s="46" t="s">
        <v>756</v>
      </c>
      <c r="C400" s="46" t="s">
        <v>846</v>
      </c>
      <c r="D400" s="46" t="s">
        <v>847</v>
      </c>
      <c r="E400" s="46" t="s">
        <v>678</v>
      </c>
    </row>
    <row r="401" spans="1:5" x14ac:dyDescent="0.25">
      <c r="A401" s="46" t="s">
        <v>755</v>
      </c>
      <c r="B401" s="46" t="s">
        <v>756</v>
      </c>
      <c r="C401" s="46" t="s">
        <v>848</v>
      </c>
      <c r="D401" s="46" t="s">
        <v>849</v>
      </c>
      <c r="E401" s="46" t="s">
        <v>678</v>
      </c>
    </row>
    <row r="402" spans="1:5" x14ac:dyDescent="0.25">
      <c r="A402" s="46" t="s">
        <v>755</v>
      </c>
      <c r="B402" s="46" t="s">
        <v>756</v>
      </c>
      <c r="C402" s="46" t="s">
        <v>850</v>
      </c>
      <c r="D402" s="46" t="s">
        <v>851</v>
      </c>
      <c r="E402" s="46" t="s">
        <v>509</v>
      </c>
    </row>
    <row r="403" spans="1:5" x14ac:dyDescent="0.25">
      <c r="A403" s="46" t="s">
        <v>755</v>
      </c>
      <c r="B403" s="46" t="s">
        <v>756</v>
      </c>
      <c r="C403" s="46" t="s">
        <v>852</v>
      </c>
      <c r="D403" s="46" t="s">
        <v>853</v>
      </c>
      <c r="E403" s="46" t="s">
        <v>678</v>
      </c>
    </row>
    <row r="404" spans="1:5" x14ac:dyDescent="0.25">
      <c r="A404" s="46" t="s">
        <v>755</v>
      </c>
      <c r="B404" s="46" t="s">
        <v>756</v>
      </c>
      <c r="C404" s="46" t="s">
        <v>854</v>
      </c>
      <c r="D404" s="46" t="s">
        <v>855</v>
      </c>
      <c r="E404" s="46" t="s">
        <v>789</v>
      </c>
    </row>
    <row r="405" spans="1:5" x14ac:dyDescent="0.25">
      <c r="A405" s="46" t="s">
        <v>856</v>
      </c>
      <c r="B405" s="46" t="s">
        <v>857</v>
      </c>
      <c r="C405" s="46" t="s">
        <v>856</v>
      </c>
      <c r="D405" s="46" t="s">
        <v>857</v>
      </c>
      <c r="E405" s="46" t="s">
        <v>102</v>
      </c>
    </row>
    <row r="406" spans="1:5" x14ac:dyDescent="0.25">
      <c r="A406" s="46" t="s">
        <v>856</v>
      </c>
      <c r="B406" s="46" t="s">
        <v>857</v>
      </c>
      <c r="C406" s="46" t="s">
        <v>858</v>
      </c>
      <c r="D406" s="46" t="s">
        <v>859</v>
      </c>
      <c r="E406" s="46" t="s">
        <v>102</v>
      </c>
    </row>
    <row r="407" spans="1:5" x14ac:dyDescent="0.25">
      <c r="A407" s="46" t="s">
        <v>856</v>
      </c>
      <c r="B407" s="46" t="s">
        <v>857</v>
      </c>
      <c r="C407" s="46" t="s">
        <v>860</v>
      </c>
      <c r="D407" s="46" t="s">
        <v>861</v>
      </c>
      <c r="E407" s="46" t="s">
        <v>102</v>
      </c>
    </row>
    <row r="408" spans="1:5" x14ac:dyDescent="0.25">
      <c r="A408" s="46" t="s">
        <v>856</v>
      </c>
      <c r="B408" s="46" t="s">
        <v>857</v>
      </c>
      <c r="C408" s="46" t="s">
        <v>862</v>
      </c>
      <c r="D408" s="46" t="s">
        <v>863</v>
      </c>
      <c r="E408" s="46" t="s">
        <v>509</v>
      </c>
    </row>
    <row r="409" spans="1:5" x14ac:dyDescent="0.25">
      <c r="A409" s="46" t="s">
        <v>856</v>
      </c>
      <c r="B409" s="46" t="s">
        <v>857</v>
      </c>
      <c r="C409" s="46" t="s">
        <v>864</v>
      </c>
      <c r="D409" s="46" t="s">
        <v>865</v>
      </c>
      <c r="E409" s="46" t="s">
        <v>509</v>
      </c>
    </row>
    <row r="410" spans="1:5" x14ac:dyDescent="0.25">
      <c r="A410" s="46" t="s">
        <v>856</v>
      </c>
      <c r="B410" s="46" t="s">
        <v>857</v>
      </c>
      <c r="C410" s="46" t="s">
        <v>866</v>
      </c>
      <c r="D410" s="46" t="s">
        <v>867</v>
      </c>
      <c r="E410" s="46" t="s">
        <v>678</v>
      </c>
    </row>
    <row r="411" spans="1:5" x14ac:dyDescent="0.25">
      <c r="A411" s="46" t="s">
        <v>856</v>
      </c>
      <c r="B411" s="46" t="s">
        <v>857</v>
      </c>
      <c r="C411" s="46" t="s">
        <v>868</v>
      </c>
      <c r="D411" s="46" t="s">
        <v>869</v>
      </c>
      <c r="E411" s="46" t="s">
        <v>102</v>
      </c>
    </row>
    <row r="412" spans="1:5" x14ac:dyDescent="0.25">
      <c r="A412" s="46" t="s">
        <v>856</v>
      </c>
      <c r="B412" s="46" t="s">
        <v>857</v>
      </c>
      <c r="C412" s="46" t="s">
        <v>870</v>
      </c>
      <c r="D412" s="46" t="s">
        <v>869</v>
      </c>
      <c r="E412" s="46" t="s">
        <v>476</v>
      </c>
    </row>
    <row r="413" spans="1:5" x14ac:dyDescent="0.25">
      <c r="A413" s="46" t="s">
        <v>856</v>
      </c>
      <c r="B413" s="46" t="s">
        <v>857</v>
      </c>
      <c r="C413" s="46" t="s">
        <v>871</v>
      </c>
      <c r="D413" s="46" t="s">
        <v>872</v>
      </c>
      <c r="E413" s="46" t="s">
        <v>102</v>
      </c>
    </row>
    <row r="414" spans="1:5" x14ac:dyDescent="0.25">
      <c r="A414" s="46" t="s">
        <v>856</v>
      </c>
      <c r="B414" s="46" t="s">
        <v>857</v>
      </c>
      <c r="C414" s="46" t="s">
        <v>873</v>
      </c>
      <c r="D414" s="46" t="s">
        <v>872</v>
      </c>
      <c r="E414" s="46" t="s">
        <v>102</v>
      </c>
    </row>
    <row r="415" spans="1:5" x14ac:dyDescent="0.25">
      <c r="A415" s="46" t="s">
        <v>856</v>
      </c>
      <c r="B415" s="46" t="s">
        <v>857</v>
      </c>
      <c r="C415" s="46" t="s">
        <v>874</v>
      </c>
      <c r="D415" s="46" t="s">
        <v>875</v>
      </c>
      <c r="E415" s="46" t="s">
        <v>699</v>
      </c>
    </row>
    <row r="416" spans="1:5" x14ac:dyDescent="0.25">
      <c r="A416" s="46" t="s">
        <v>856</v>
      </c>
      <c r="B416" s="46" t="s">
        <v>857</v>
      </c>
      <c r="C416" s="46" t="s">
        <v>876</v>
      </c>
      <c r="D416" s="46" t="s">
        <v>877</v>
      </c>
      <c r="E416" s="46" t="s">
        <v>699</v>
      </c>
    </row>
    <row r="417" spans="1:5" x14ac:dyDescent="0.25">
      <c r="A417" s="46" t="s">
        <v>856</v>
      </c>
      <c r="B417" s="46" t="s">
        <v>857</v>
      </c>
      <c r="C417" s="46" t="s">
        <v>878</v>
      </c>
      <c r="D417" s="46" t="s">
        <v>879</v>
      </c>
      <c r="E417" s="46" t="s">
        <v>678</v>
      </c>
    </row>
    <row r="418" spans="1:5" x14ac:dyDescent="0.25">
      <c r="A418" s="46" t="s">
        <v>856</v>
      </c>
      <c r="B418" s="46" t="s">
        <v>857</v>
      </c>
      <c r="C418" s="46" t="s">
        <v>880</v>
      </c>
      <c r="D418" s="46" t="s">
        <v>881</v>
      </c>
      <c r="E418" s="46" t="s">
        <v>699</v>
      </c>
    </row>
    <row r="419" spans="1:5" x14ac:dyDescent="0.25">
      <c r="A419" s="46" t="s">
        <v>856</v>
      </c>
      <c r="B419" s="46" t="s">
        <v>857</v>
      </c>
      <c r="C419" s="46" t="s">
        <v>882</v>
      </c>
      <c r="D419" s="46" t="s">
        <v>883</v>
      </c>
      <c r="E419" s="46" t="s">
        <v>678</v>
      </c>
    </row>
    <row r="420" spans="1:5" x14ac:dyDescent="0.25">
      <c r="A420" s="46" t="s">
        <v>856</v>
      </c>
      <c r="B420" s="46" t="s">
        <v>857</v>
      </c>
      <c r="C420" s="46" t="s">
        <v>884</v>
      </c>
      <c r="D420" s="46" t="s">
        <v>885</v>
      </c>
      <c r="E420" s="46" t="s">
        <v>699</v>
      </c>
    </row>
    <row r="421" spans="1:5" x14ac:dyDescent="0.25">
      <c r="A421" s="46" t="s">
        <v>856</v>
      </c>
      <c r="B421" s="46" t="s">
        <v>857</v>
      </c>
      <c r="C421" s="46" t="s">
        <v>886</v>
      </c>
      <c r="D421" s="46" t="s">
        <v>887</v>
      </c>
      <c r="E421" s="46" t="s">
        <v>699</v>
      </c>
    </row>
    <row r="422" spans="1:5" x14ac:dyDescent="0.25">
      <c r="A422" s="46" t="s">
        <v>856</v>
      </c>
      <c r="B422" s="46" t="s">
        <v>857</v>
      </c>
      <c r="C422" s="46" t="s">
        <v>888</v>
      </c>
      <c r="D422" s="46" t="s">
        <v>889</v>
      </c>
      <c r="E422" s="46" t="s">
        <v>699</v>
      </c>
    </row>
    <row r="423" spans="1:5" x14ac:dyDescent="0.25">
      <c r="A423" s="46" t="s">
        <v>856</v>
      </c>
      <c r="B423" s="46" t="s">
        <v>857</v>
      </c>
      <c r="C423" s="46" t="s">
        <v>890</v>
      </c>
      <c r="D423" s="46" t="s">
        <v>891</v>
      </c>
      <c r="E423" s="46" t="s">
        <v>102</v>
      </c>
    </row>
    <row r="424" spans="1:5" x14ac:dyDescent="0.25">
      <c r="A424" s="46" t="s">
        <v>856</v>
      </c>
      <c r="B424" s="46" t="s">
        <v>857</v>
      </c>
      <c r="C424" s="46" t="s">
        <v>892</v>
      </c>
      <c r="D424" s="46" t="s">
        <v>893</v>
      </c>
      <c r="E424" s="46" t="s">
        <v>102</v>
      </c>
    </row>
    <row r="425" spans="1:5" x14ac:dyDescent="0.25">
      <c r="A425" s="46" t="s">
        <v>856</v>
      </c>
      <c r="B425" s="46" t="s">
        <v>857</v>
      </c>
      <c r="C425" s="46" t="s">
        <v>894</v>
      </c>
      <c r="D425" s="46" t="s">
        <v>893</v>
      </c>
      <c r="E425" s="46" t="s">
        <v>699</v>
      </c>
    </row>
    <row r="426" spans="1:5" x14ac:dyDescent="0.25">
      <c r="A426" s="46" t="s">
        <v>856</v>
      </c>
      <c r="B426" s="46" t="s">
        <v>857</v>
      </c>
      <c r="C426" s="46" t="s">
        <v>895</v>
      </c>
      <c r="D426" s="46" t="s">
        <v>896</v>
      </c>
      <c r="E426" s="46" t="s">
        <v>102</v>
      </c>
    </row>
    <row r="427" spans="1:5" x14ac:dyDescent="0.25">
      <c r="A427" s="46" t="s">
        <v>856</v>
      </c>
      <c r="B427" s="46" t="s">
        <v>857</v>
      </c>
      <c r="C427" s="46" t="s">
        <v>897</v>
      </c>
      <c r="D427" s="46" t="s">
        <v>898</v>
      </c>
      <c r="E427" s="46" t="s">
        <v>699</v>
      </c>
    </row>
    <row r="428" spans="1:5" x14ac:dyDescent="0.25">
      <c r="A428" s="46" t="s">
        <v>856</v>
      </c>
      <c r="B428" s="46" t="s">
        <v>857</v>
      </c>
      <c r="C428" s="46" t="s">
        <v>899</v>
      </c>
      <c r="D428" s="46" t="s">
        <v>900</v>
      </c>
      <c r="E428" s="46" t="s">
        <v>509</v>
      </c>
    </row>
    <row r="429" spans="1:5" x14ac:dyDescent="0.25">
      <c r="A429" s="46" t="s">
        <v>856</v>
      </c>
      <c r="B429" s="46" t="s">
        <v>857</v>
      </c>
      <c r="C429" s="46" t="s">
        <v>901</v>
      </c>
      <c r="D429" s="46" t="s">
        <v>902</v>
      </c>
      <c r="E429" s="46" t="s">
        <v>699</v>
      </c>
    </row>
    <row r="430" spans="1:5" x14ac:dyDescent="0.25">
      <c r="A430" s="46" t="s">
        <v>856</v>
      </c>
      <c r="B430" s="46" t="s">
        <v>857</v>
      </c>
      <c r="C430" s="46" t="s">
        <v>903</v>
      </c>
      <c r="D430" s="46" t="s">
        <v>904</v>
      </c>
      <c r="E430" s="46" t="s">
        <v>699</v>
      </c>
    </row>
    <row r="431" spans="1:5" x14ac:dyDescent="0.25">
      <c r="A431" s="46" t="s">
        <v>856</v>
      </c>
      <c r="B431" s="46" t="s">
        <v>857</v>
      </c>
      <c r="C431" s="46" t="s">
        <v>905</v>
      </c>
      <c r="D431" s="46" t="s">
        <v>906</v>
      </c>
      <c r="E431" s="46" t="s">
        <v>678</v>
      </c>
    </row>
    <row r="432" spans="1:5" x14ac:dyDescent="0.25">
      <c r="A432" s="46" t="s">
        <v>856</v>
      </c>
      <c r="B432" s="46" t="s">
        <v>857</v>
      </c>
      <c r="C432" s="46" t="s">
        <v>907</v>
      </c>
      <c r="D432" s="46" t="s">
        <v>908</v>
      </c>
      <c r="E432" s="46" t="s">
        <v>699</v>
      </c>
    </row>
    <row r="433" spans="1:5" x14ac:dyDescent="0.25">
      <c r="A433" s="46" t="s">
        <v>909</v>
      </c>
      <c r="B433" s="46" t="s">
        <v>910</v>
      </c>
      <c r="C433" s="46" t="s">
        <v>909</v>
      </c>
      <c r="D433" s="46" t="s">
        <v>910</v>
      </c>
      <c r="E433" s="46" t="s">
        <v>102</v>
      </c>
    </row>
    <row r="434" spans="1:5" x14ac:dyDescent="0.25">
      <c r="A434" s="46" t="s">
        <v>909</v>
      </c>
      <c r="B434" s="46" t="s">
        <v>910</v>
      </c>
      <c r="C434" s="46" t="s">
        <v>911</v>
      </c>
      <c r="D434" s="46" t="s">
        <v>912</v>
      </c>
      <c r="E434" s="46" t="s">
        <v>102</v>
      </c>
    </row>
    <row r="435" spans="1:5" x14ac:dyDescent="0.25">
      <c r="A435" s="46" t="s">
        <v>909</v>
      </c>
      <c r="B435" s="46" t="s">
        <v>910</v>
      </c>
      <c r="C435" s="46" t="s">
        <v>913</v>
      </c>
      <c r="D435" s="46" t="s">
        <v>914</v>
      </c>
      <c r="E435" s="46" t="s">
        <v>102</v>
      </c>
    </row>
    <row r="436" spans="1:5" x14ac:dyDescent="0.25">
      <c r="A436" s="46" t="s">
        <v>909</v>
      </c>
      <c r="B436" s="46" t="s">
        <v>910</v>
      </c>
      <c r="C436" s="46" t="s">
        <v>915</v>
      </c>
      <c r="D436" s="46" t="s">
        <v>916</v>
      </c>
      <c r="E436" s="46" t="s">
        <v>678</v>
      </c>
    </row>
    <row r="437" spans="1:5" x14ac:dyDescent="0.25">
      <c r="A437" s="46" t="s">
        <v>909</v>
      </c>
      <c r="B437" s="46" t="s">
        <v>910</v>
      </c>
      <c r="C437" s="46" t="s">
        <v>917</v>
      </c>
      <c r="D437" s="46" t="s">
        <v>918</v>
      </c>
      <c r="E437" s="46" t="s">
        <v>678</v>
      </c>
    </row>
    <row r="438" spans="1:5" x14ac:dyDescent="0.25">
      <c r="A438" s="46" t="s">
        <v>909</v>
      </c>
      <c r="B438" s="46" t="s">
        <v>910</v>
      </c>
      <c r="C438" s="46" t="s">
        <v>919</v>
      </c>
      <c r="D438" s="46" t="s">
        <v>920</v>
      </c>
      <c r="E438" s="46" t="s">
        <v>678</v>
      </c>
    </row>
    <row r="439" spans="1:5" x14ac:dyDescent="0.25">
      <c r="A439" s="46" t="s">
        <v>909</v>
      </c>
      <c r="B439" s="46" t="s">
        <v>910</v>
      </c>
      <c r="C439" s="46" t="s">
        <v>921</v>
      </c>
      <c r="D439" s="46" t="s">
        <v>922</v>
      </c>
      <c r="E439" s="46" t="s">
        <v>678</v>
      </c>
    </row>
    <row r="440" spans="1:5" x14ac:dyDescent="0.25">
      <c r="A440" s="46" t="s">
        <v>909</v>
      </c>
      <c r="B440" s="46" t="s">
        <v>910</v>
      </c>
      <c r="C440" s="46" t="s">
        <v>923</v>
      </c>
      <c r="D440" s="46" t="s">
        <v>924</v>
      </c>
      <c r="E440" s="46" t="s">
        <v>678</v>
      </c>
    </row>
    <row r="441" spans="1:5" x14ac:dyDescent="0.25">
      <c r="A441" s="46" t="s">
        <v>909</v>
      </c>
      <c r="B441" s="46" t="s">
        <v>910</v>
      </c>
      <c r="C441" s="46" t="s">
        <v>925</v>
      </c>
      <c r="D441" s="46" t="s">
        <v>926</v>
      </c>
      <c r="E441" s="46" t="s">
        <v>678</v>
      </c>
    </row>
    <row r="442" spans="1:5" x14ac:dyDescent="0.25">
      <c r="A442" s="46" t="s">
        <v>909</v>
      </c>
      <c r="B442" s="46" t="s">
        <v>910</v>
      </c>
      <c r="C442" s="46" t="s">
        <v>927</v>
      </c>
      <c r="D442" s="46" t="s">
        <v>928</v>
      </c>
      <c r="E442" s="46" t="s">
        <v>678</v>
      </c>
    </row>
    <row r="443" spans="1:5" x14ac:dyDescent="0.25">
      <c r="A443" s="46" t="s">
        <v>909</v>
      </c>
      <c r="B443" s="46" t="s">
        <v>910</v>
      </c>
      <c r="C443" s="46" t="s">
        <v>929</v>
      </c>
      <c r="D443" s="46" t="s">
        <v>930</v>
      </c>
      <c r="E443" s="46" t="s">
        <v>678</v>
      </c>
    </row>
    <row r="444" spans="1:5" x14ac:dyDescent="0.25">
      <c r="A444" s="46" t="s">
        <v>909</v>
      </c>
      <c r="B444" s="46" t="s">
        <v>910</v>
      </c>
      <c r="C444" s="46" t="s">
        <v>931</v>
      </c>
      <c r="D444" s="46" t="s">
        <v>932</v>
      </c>
      <c r="E444" s="46" t="s">
        <v>102</v>
      </c>
    </row>
    <row r="445" spans="1:5" x14ac:dyDescent="0.25">
      <c r="A445" s="46" t="s">
        <v>909</v>
      </c>
      <c r="B445" s="46" t="s">
        <v>910</v>
      </c>
      <c r="C445" s="46" t="s">
        <v>933</v>
      </c>
      <c r="D445" s="46" t="s">
        <v>934</v>
      </c>
      <c r="E445" s="46" t="s">
        <v>678</v>
      </c>
    </row>
    <row r="446" spans="1:5" x14ac:dyDescent="0.25">
      <c r="A446" s="46" t="s">
        <v>909</v>
      </c>
      <c r="B446" s="46" t="s">
        <v>910</v>
      </c>
      <c r="C446" s="46" t="s">
        <v>935</v>
      </c>
      <c r="D446" s="46" t="s">
        <v>936</v>
      </c>
      <c r="E446" s="46" t="s">
        <v>678</v>
      </c>
    </row>
    <row r="447" spans="1:5" x14ac:dyDescent="0.25">
      <c r="A447" s="46" t="s">
        <v>909</v>
      </c>
      <c r="B447" s="46" t="s">
        <v>910</v>
      </c>
      <c r="C447" s="46" t="s">
        <v>937</v>
      </c>
      <c r="D447" s="46" t="s">
        <v>938</v>
      </c>
      <c r="E447" s="46" t="s">
        <v>678</v>
      </c>
    </row>
    <row r="448" spans="1:5" x14ac:dyDescent="0.25">
      <c r="A448" s="46" t="s">
        <v>909</v>
      </c>
      <c r="B448" s="46" t="s">
        <v>910</v>
      </c>
      <c r="C448" s="46" t="s">
        <v>939</v>
      </c>
      <c r="D448" s="46" t="s">
        <v>940</v>
      </c>
      <c r="E448" s="46" t="s">
        <v>678</v>
      </c>
    </row>
    <row r="449" spans="1:5" x14ac:dyDescent="0.25">
      <c r="A449" s="46" t="s">
        <v>909</v>
      </c>
      <c r="B449" s="46" t="s">
        <v>910</v>
      </c>
      <c r="C449" s="46" t="s">
        <v>941</v>
      </c>
      <c r="D449" s="46" t="s">
        <v>942</v>
      </c>
      <c r="E449" s="46" t="s">
        <v>102</v>
      </c>
    </row>
    <row r="450" spans="1:5" x14ac:dyDescent="0.25">
      <c r="A450" s="46" t="s">
        <v>909</v>
      </c>
      <c r="B450" s="46" t="s">
        <v>910</v>
      </c>
      <c r="C450" s="46" t="s">
        <v>943</v>
      </c>
      <c r="D450" s="46" t="s">
        <v>942</v>
      </c>
      <c r="E450" s="46" t="s">
        <v>102</v>
      </c>
    </row>
    <row r="451" spans="1:5" x14ac:dyDescent="0.25">
      <c r="A451" s="46" t="s">
        <v>909</v>
      </c>
      <c r="B451" s="46" t="s">
        <v>910</v>
      </c>
      <c r="C451" s="46" t="s">
        <v>944</v>
      </c>
      <c r="D451" s="46" t="s">
        <v>945</v>
      </c>
      <c r="E451" s="46" t="s">
        <v>678</v>
      </c>
    </row>
    <row r="452" spans="1:5" x14ac:dyDescent="0.25">
      <c r="A452" s="46" t="s">
        <v>909</v>
      </c>
      <c r="B452" s="46" t="s">
        <v>910</v>
      </c>
      <c r="C452" s="46" t="s">
        <v>946</v>
      </c>
      <c r="D452" s="46" t="s">
        <v>947</v>
      </c>
      <c r="E452" s="46" t="s">
        <v>678</v>
      </c>
    </row>
    <row r="453" spans="1:5" x14ac:dyDescent="0.25">
      <c r="A453" s="46" t="s">
        <v>909</v>
      </c>
      <c r="B453" s="46" t="s">
        <v>910</v>
      </c>
      <c r="C453" s="46" t="s">
        <v>948</v>
      </c>
      <c r="D453" s="46" t="s">
        <v>949</v>
      </c>
      <c r="E453" s="46" t="s">
        <v>678</v>
      </c>
    </row>
    <row r="454" spans="1:5" x14ac:dyDescent="0.25">
      <c r="A454" s="46" t="s">
        <v>909</v>
      </c>
      <c r="B454" s="46" t="s">
        <v>910</v>
      </c>
      <c r="C454" s="46" t="s">
        <v>950</v>
      </c>
      <c r="D454" s="46" t="s">
        <v>951</v>
      </c>
      <c r="E454" s="46" t="s">
        <v>678</v>
      </c>
    </row>
    <row r="455" spans="1:5" x14ac:dyDescent="0.25">
      <c r="A455" s="46" t="s">
        <v>909</v>
      </c>
      <c r="B455" s="46" t="s">
        <v>910</v>
      </c>
      <c r="C455" s="46" t="s">
        <v>952</v>
      </c>
      <c r="D455" s="46" t="s">
        <v>953</v>
      </c>
      <c r="E455" s="46" t="s">
        <v>102</v>
      </c>
    </row>
    <row r="456" spans="1:5" x14ac:dyDescent="0.25">
      <c r="A456" s="46" t="s">
        <v>909</v>
      </c>
      <c r="B456" s="46" t="s">
        <v>910</v>
      </c>
      <c r="C456" s="46" t="s">
        <v>954</v>
      </c>
      <c r="D456" s="46" t="s">
        <v>955</v>
      </c>
      <c r="E456" s="46" t="s">
        <v>102</v>
      </c>
    </row>
    <row r="457" spans="1:5" x14ac:dyDescent="0.25">
      <c r="A457" s="46" t="s">
        <v>909</v>
      </c>
      <c r="B457" s="46" t="s">
        <v>910</v>
      </c>
      <c r="C457" s="46" t="s">
        <v>956</v>
      </c>
      <c r="D457" s="46" t="s">
        <v>957</v>
      </c>
      <c r="E457" s="46" t="s">
        <v>678</v>
      </c>
    </row>
    <row r="458" spans="1:5" x14ac:dyDescent="0.25">
      <c r="A458" s="46" t="s">
        <v>909</v>
      </c>
      <c r="B458" s="46" t="s">
        <v>910</v>
      </c>
      <c r="C458" s="46" t="s">
        <v>958</v>
      </c>
      <c r="D458" s="46" t="s">
        <v>959</v>
      </c>
      <c r="E458" s="46" t="s">
        <v>678</v>
      </c>
    </row>
    <row r="459" spans="1:5" x14ac:dyDescent="0.25">
      <c r="A459" s="46" t="s">
        <v>909</v>
      </c>
      <c r="B459" s="46" t="s">
        <v>910</v>
      </c>
      <c r="C459" s="46" t="s">
        <v>960</v>
      </c>
      <c r="D459" s="46" t="s">
        <v>961</v>
      </c>
      <c r="E459" s="46" t="s">
        <v>678</v>
      </c>
    </row>
    <row r="460" spans="1:5" x14ac:dyDescent="0.25">
      <c r="A460" s="46" t="s">
        <v>909</v>
      </c>
      <c r="B460" s="46" t="s">
        <v>910</v>
      </c>
      <c r="C460" s="46" t="s">
        <v>962</v>
      </c>
      <c r="D460" s="46" t="s">
        <v>963</v>
      </c>
      <c r="E460" s="46" t="s">
        <v>102</v>
      </c>
    </row>
    <row r="461" spans="1:5" x14ac:dyDescent="0.25">
      <c r="A461" s="46" t="s">
        <v>909</v>
      </c>
      <c r="B461" s="46" t="s">
        <v>910</v>
      </c>
      <c r="C461" s="46" t="s">
        <v>964</v>
      </c>
      <c r="D461" s="46" t="s">
        <v>963</v>
      </c>
      <c r="E461" s="46" t="s">
        <v>678</v>
      </c>
    </row>
    <row r="462" spans="1:5" x14ac:dyDescent="0.25">
      <c r="A462" s="46" t="s">
        <v>909</v>
      </c>
      <c r="B462" s="46" t="s">
        <v>910</v>
      </c>
      <c r="C462" s="46" t="s">
        <v>965</v>
      </c>
      <c r="D462" s="46" t="s">
        <v>966</v>
      </c>
      <c r="E462" s="46" t="s">
        <v>102</v>
      </c>
    </row>
    <row r="463" spans="1:5" x14ac:dyDescent="0.25">
      <c r="A463" s="46" t="s">
        <v>909</v>
      </c>
      <c r="B463" s="46" t="s">
        <v>910</v>
      </c>
      <c r="C463" s="46" t="s">
        <v>967</v>
      </c>
      <c r="D463" s="46" t="s">
        <v>966</v>
      </c>
      <c r="E463" s="46" t="s">
        <v>678</v>
      </c>
    </row>
    <row r="464" spans="1:5" x14ac:dyDescent="0.25">
      <c r="A464" s="46" t="s">
        <v>909</v>
      </c>
      <c r="B464" s="46" t="s">
        <v>910</v>
      </c>
      <c r="C464" s="46" t="s">
        <v>968</v>
      </c>
      <c r="D464" s="46" t="s">
        <v>969</v>
      </c>
      <c r="E464" s="46" t="s">
        <v>102</v>
      </c>
    </row>
    <row r="465" spans="1:5" x14ac:dyDescent="0.25">
      <c r="A465" s="46" t="s">
        <v>909</v>
      </c>
      <c r="B465" s="46" t="s">
        <v>910</v>
      </c>
      <c r="C465" s="46" t="s">
        <v>970</v>
      </c>
      <c r="D465" s="46" t="s">
        <v>969</v>
      </c>
      <c r="E465" s="46" t="s">
        <v>102</v>
      </c>
    </row>
    <row r="466" spans="1:5" x14ac:dyDescent="0.25">
      <c r="A466" s="46" t="s">
        <v>909</v>
      </c>
      <c r="B466" s="46" t="s">
        <v>910</v>
      </c>
      <c r="C466" s="46" t="s">
        <v>971</v>
      </c>
      <c r="D466" s="46" t="s">
        <v>969</v>
      </c>
      <c r="E466" s="46" t="s">
        <v>678</v>
      </c>
    </row>
    <row r="467" spans="1:5" x14ac:dyDescent="0.25">
      <c r="A467" s="46" t="s">
        <v>972</v>
      </c>
      <c r="B467" s="46" t="s">
        <v>973</v>
      </c>
      <c r="C467" s="46" t="s">
        <v>972</v>
      </c>
      <c r="D467" s="46" t="s">
        <v>973</v>
      </c>
      <c r="E467" s="46" t="s">
        <v>102</v>
      </c>
    </row>
    <row r="468" spans="1:5" x14ac:dyDescent="0.25">
      <c r="A468" s="46" t="s">
        <v>972</v>
      </c>
      <c r="B468" s="46" t="s">
        <v>973</v>
      </c>
      <c r="C468" s="46" t="s">
        <v>974</v>
      </c>
      <c r="D468" s="46" t="s">
        <v>975</v>
      </c>
      <c r="E468" s="46" t="s">
        <v>102</v>
      </c>
    </row>
    <row r="469" spans="1:5" x14ac:dyDescent="0.25">
      <c r="A469" s="46" t="s">
        <v>972</v>
      </c>
      <c r="B469" s="46" t="s">
        <v>973</v>
      </c>
      <c r="C469" s="46" t="s">
        <v>976</v>
      </c>
      <c r="D469" s="46" t="s">
        <v>975</v>
      </c>
      <c r="E469" s="46" t="s">
        <v>102</v>
      </c>
    </row>
    <row r="470" spans="1:5" x14ac:dyDescent="0.25">
      <c r="A470" s="46" t="s">
        <v>972</v>
      </c>
      <c r="B470" s="46" t="s">
        <v>973</v>
      </c>
      <c r="C470" s="46" t="s">
        <v>977</v>
      </c>
      <c r="D470" s="46" t="s">
        <v>978</v>
      </c>
      <c r="E470" s="46" t="s">
        <v>699</v>
      </c>
    </row>
    <row r="471" spans="1:5" x14ac:dyDescent="0.25">
      <c r="A471" s="46" t="s">
        <v>972</v>
      </c>
      <c r="B471" s="46" t="s">
        <v>973</v>
      </c>
      <c r="C471" s="46" t="s">
        <v>979</v>
      </c>
      <c r="D471" s="46" t="s">
        <v>980</v>
      </c>
      <c r="E471" s="46" t="s">
        <v>699</v>
      </c>
    </row>
    <row r="472" spans="1:5" x14ac:dyDescent="0.25">
      <c r="A472" s="46" t="s">
        <v>972</v>
      </c>
      <c r="B472" s="46" t="s">
        <v>973</v>
      </c>
      <c r="C472" s="46" t="s">
        <v>981</v>
      </c>
      <c r="D472" s="46" t="s">
        <v>982</v>
      </c>
      <c r="E472" s="46" t="s">
        <v>699</v>
      </c>
    </row>
    <row r="473" spans="1:5" x14ac:dyDescent="0.25">
      <c r="A473" s="46" t="s">
        <v>972</v>
      </c>
      <c r="B473" s="46" t="s">
        <v>973</v>
      </c>
      <c r="C473" s="46" t="s">
        <v>983</v>
      </c>
      <c r="D473" s="46" t="s">
        <v>984</v>
      </c>
      <c r="E473" s="46" t="s">
        <v>699</v>
      </c>
    </row>
    <row r="474" spans="1:5" x14ac:dyDescent="0.25">
      <c r="A474" s="46" t="s">
        <v>972</v>
      </c>
      <c r="B474" s="46" t="s">
        <v>973</v>
      </c>
      <c r="C474" s="46" t="s">
        <v>985</v>
      </c>
      <c r="D474" s="46" t="s">
        <v>986</v>
      </c>
      <c r="E474" s="46" t="s">
        <v>699</v>
      </c>
    </row>
    <row r="475" spans="1:5" x14ac:dyDescent="0.25">
      <c r="A475" s="46" t="s">
        <v>972</v>
      </c>
      <c r="B475" s="46" t="s">
        <v>973</v>
      </c>
      <c r="C475" s="46" t="s">
        <v>987</v>
      </c>
      <c r="D475" s="46" t="s">
        <v>988</v>
      </c>
      <c r="E475" s="46" t="s">
        <v>699</v>
      </c>
    </row>
    <row r="476" spans="1:5" x14ac:dyDescent="0.25">
      <c r="A476" s="46" t="s">
        <v>972</v>
      </c>
      <c r="B476" s="46" t="s">
        <v>973</v>
      </c>
      <c r="C476" s="46" t="s">
        <v>989</v>
      </c>
      <c r="D476" s="46" t="s">
        <v>990</v>
      </c>
      <c r="E476" s="46" t="s">
        <v>102</v>
      </c>
    </row>
    <row r="477" spans="1:5" x14ac:dyDescent="0.25">
      <c r="A477" s="46" t="s">
        <v>972</v>
      </c>
      <c r="B477" s="46" t="s">
        <v>973</v>
      </c>
      <c r="C477" s="46" t="s">
        <v>991</v>
      </c>
      <c r="D477" s="46" t="s">
        <v>990</v>
      </c>
      <c r="E477" s="46" t="s">
        <v>102</v>
      </c>
    </row>
    <row r="478" spans="1:5" x14ac:dyDescent="0.25">
      <c r="A478" s="46" t="s">
        <v>972</v>
      </c>
      <c r="B478" s="46" t="s">
        <v>973</v>
      </c>
      <c r="C478" s="46" t="s">
        <v>992</v>
      </c>
      <c r="D478" s="46" t="s">
        <v>993</v>
      </c>
      <c r="E478" s="46" t="s">
        <v>699</v>
      </c>
    </row>
    <row r="479" spans="1:5" x14ac:dyDescent="0.25">
      <c r="A479" s="46" t="s">
        <v>972</v>
      </c>
      <c r="B479" s="46" t="s">
        <v>973</v>
      </c>
      <c r="C479" s="46" t="s">
        <v>994</v>
      </c>
      <c r="D479" s="46" t="s">
        <v>995</v>
      </c>
      <c r="E479" s="46" t="s">
        <v>699</v>
      </c>
    </row>
    <row r="480" spans="1:5" x14ac:dyDescent="0.25">
      <c r="A480" s="46" t="s">
        <v>972</v>
      </c>
      <c r="B480" s="46" t="s">
        <v>973</v>
      </c>
      <c r="C480" s="46" t="s">
        <v>996</v>
      </c>
      <c r="D480" s="46" t="s">
        <v>997</v>
      </c>
      <c r="E480" s="46" t="s">
        <v>678</v>
      </c>
    </row>
    <row r="481" spans="1:5" x14ac:dyDescent="0.25">
      <c r="A481" s="46" t="s">
        <v>972</v>
      </c>
      <c r="B481" s="46" t="s">
        <v>973</v>
      </c>
      <c r="C481" s="46" t="s">
        <v>998</v>
      </c>
      <c r="D481" s="46" t="s">
        <v>999</v>
      </c>
      <c r="E481" s="46" t="s">
        <v>678</v>
      </c>
    </row>
    <row r="482" spans="1:5" x14ac:dyDescent="0.25">
      <c r="A482" s="46" t="s">
        <v>972</v>
      </c>
      <c r="B482" s="46" t="s">
        <v>973</v>
      </c>
      <c r="C482" s="46" t="s">
        <v>1000</v>
      </c>
      <c r="D482" s="46" t="s">
        <v>1001</v>
      </c>
      <c r="E482" s="46" t="s">
        <v>699</v>
      </c>
    </row>
    <row r="483" spans="1:5" x14ac:dyDescent="0.25">
      <c r="A483" s="46" t="s">
        <v>972</v>
      </c>
      <c r="B483" s="46" t="s">
        <v>973</v>
      </c>
      <c r="C483" s="46" t="s">
        <v>1002</v>
      </c>
      <c r="D483" s="46" t="s">
        <v>1003</v>
      </c>
      <c r="E483" s="46" t="s">
        <v>678</v>
      </c>
    </row>
    <row r="484" spans="1:5" x14ac:dyDescent="0.25">
      <c r="A484" s="46" t="s">
        <v>972</v>
      </c>
      <c r="B484" s="46" t="s">
        <v>973</v>
      </c>
      <c r="C484" s="46" t="s">
        <v>1004</v>
      </c>
      <c r="D484" s="46" t="s">
        <v>1005</v>
      </c>
      <c r="E484" s="46" t="s">
        <v>678</v>
      </c>
    </row>
    <row r="485" spans="1:5" x14ac:dyDescent="0.25">
      <c r="A485" s="46" t="s">
        <v>972</v>
      </c>
      <c r="B485" s="46" t="s">
        <v>973</v>
      </c>
      <c r="C485" s="46" t="s">
        <v>1006</v>
      </c>
      <c r="D485" s="46" t="s">
        <v>1007</v>
      </c>
      <c r="E485" s="46" t="s">
        <v>699</v>
      </c>
    </row>
    <row r="486" spans="1:5" x14ac:dyDescent="0.25">
      <c r="A486" s="46" t="s">
        <v>972</v>
      </c>
      <c r="B486" s="46" t="s">
        <v>973</v>
      </c>
      <c r="C486" s="46" t="s">
        <v>1008</v>
      </c>
      <c r="D486" s="46" t="s">
        <v>1009</v>
      </c>
      <c r="E486" s="46" t="s">
        <v>102</v>
      </c>
    </row>
    <row r="487" spans="1:5" x14ac:dyDescent="0.25">
      <c r="A487" s="46" t="s">
        <v>972</v>
      </c>
      <c r="B487" s="46" t="s">
        <v>973</v>
      </c>
      <c r="C487" s="46" t="s">
        <v>1010</v>
      </c>
      <c r="D487" s="46" t="s">
        <v>1011</v>
      </c>
      <c r="E487" s="46" t="s">
        <v>102</v>
      </c>
    </row>
    <row r="488" spans="1:5" x14ac:dyDescent="0.25">
      <c r="A488" s="46" t="s">
        <v>972</v>
      </c>
      <c r="B488" s="46" t="s">
        <v>973</v>
      </c>
      <c r="C488" s="46" t="s">
        <v>1012</v>
      </c>
      <c r="D488" s="46" t="s">
        <v>1013</v>
      </c>
      <c r="E488" s="46" t="s">
        <v>699</v>
      </c>
    </row>
    <row r="489" spans="1:5" x14ac:dyDescent="0.25">
      <c r="A489" s="46" t="s">
        <v>972</v>
      </c>
      <c r="B489" s="46" t="s">
        <v>973</v>
      </c>
      <c r="C489" s="46" t="s">
        <v>1014</v>
      </c>
      <c r="D489" s="46" t="s">
        <v>1015</v>
      </c>
      <c r="E489" s="46" t="s">
        <v>678</v>
      </c>
    </row>
    <row r="490" spans="1:5" x14ac:dyDescent="0.25">
      <c r="A490" s="46" t="s">
        <v>972</v>
      </c>
      <c r="B490" s="46" t="s">
        <v>973</v>
      </c>
      <c r="C490" s="46" t="s">
        <v>1016</v>
      </c>
      <c r="D490" s="46" t="s">
        <v>1017</v>
      </c>
      <c r="E490" s="46" t="s">
        <v>699</v>
      </c>
    </row>
    <row r="491" spans="1:5" x14ac:dyDescent="0.25">
      <c r="A491" s="46" t="s">
        <v>972</v>
      </c>
      <c r="B491" s="46" t="s">
        <v>973</v>
      </c>
      <c r="C491" s="46" t="s">
        <v>1018</v>
      </c>
      <c r="D491" s="46" t="s">
        <v>1019</v>
      </c>
      <c r="E491" s="46" t="s">
        <v>102</v>
      </c>
    </row>
    <row r="492" spans="1:5" x14ac:dyDescent="0.25">
      <c r="A492" s="46" t="s">
        <v>972</v>
      </c>
      <c r="B492" s="46" t="s">
        <v>973</v>
      </c>
      <c r="C492" s="46" t="s">
        <v>1020</v>
      </c>
      <c r="D492" s="46" t="s">
        <v>1021</v>
      </c>
      <c r="E492" s="46" t="s">
        <v>699</v>
      </c>
    </row>
    <row r="493" spans="1:5" x14ac:dyDescent="0.25">
      <c r="A493" s="46" t="s">
        <v>972</v>
      </c>
      <c r="B493" s="46" t="s">
        <v>973</v>
      </c>
      <c r="C493" s="46" t="s">
        <v>1022</v>
      </c>
      <c r="D493" s="46" t="s">
        <v>1023</v>
      </c>
      <c r="E493" s="46" t="s">
        <v>699</v>
      </c>
    </row>
    <row r="494" spans="1:5" x14ac:dyDescent="0.25">
      <c r="A494" s="46" t="s">
        <v>972</v>
      </c>
      <c r="B494" s="46" t="s">
        <v>973</v>
      </c>
      <c r="C494" s="46" t="s">
        <v>1024</v>
      </c>
      <c r="D494" s="46" t="s">
        <v>1025</v>
      </c>
      <c r="E494" s="46" t="s">
        <v>102</v>
      </c>
    </row>
    <row r="495" spans="1:5" x14ac:dyDescent="0.25">
      <c r="A495" s="46" t="s">
        <v>972</v>
      </c>
      <c r="B495" s="46" t="s">
        <v>973</v>
      </c>
      <c r="C495" s="46" t="s">
        <v>1026</v>
      </c>
      <c r="D495" s="46" t="s">
        <v>1027</v>
      </c>
      <c r="E495" s="46" t="s">
        <v>699</v>
      </c>
    </row>
    <row r="496" spans="1:5" x14ac:dyDescent="0.25">
      <c r="A496" s="46" t="s">
        <v>972</v>
      </c>
      <c r="B496" s="46" t="s">
        <v>973</v>
      </c>
      <c r="C496" s="46" t="s">
        <v>1028</v>
      </c>
      <c r="D496" s="46" t="s">
        <v>1029</v>
      </c>
      <c r="E496" s="46" t="s">
        <v>699</v>
      </c>
    </row>
    <row r="497" spans="1:5" x14ac:dyDescent="0.25">
      <c r="A497" s="46" t="s">
        <v>972</v>
      </c>
      <c r="B497" s="46" t="s">
        <v>973</v>
      </c>
      <c r="C497" s="46" t="s">
        <v>1030</v>
      </c>
      <c r="D497" s="46" t="s">
        <v>1031</v>
      </c>
      <c r="E497" s="46" t="s">
        <v>678</v>
      </c>
    </row>
    <row r="498" spans="1:5" x14ac:dyDescent="0.25">
      <c r="A498" s="46" t="s">
        <v>972</v>
      </c>
      <c r="B498" s="46" t="s">
        <v>973</v>
      </c>
      <c r="C498" s="46" t="s">
        <v>1032</v>
      </c>
      <c r="D498" s="46" t="s">
        <v>1033</v>
      </c>
      <c r="E498" s="46" t="s">
        <v>699</v>
      </c>
    </row>
    <row r="499" spans="1:5" x14ac:dyDescent="0.25">
      <c r="A499" s="46" t="s">
        <v>972</v>
      </c>
      <c r="B499" s="46" t="s">
        <v>973</v>
      </c>
      <c r="C499" s="46" t="s">
        <v>1034</v>
      </c>
      <c r="D499" s="46" t="s">
        <v>1035</v>
      </c>
      <c r="E499" s="46" t="s">
        <v>699</v>
      </c>
    </row>
    <row r="500" spans="1:5" x14ac:dyDescent="0.25">
      <c r="A500" s="46" t="s">
        <v>972</v>
      </c>
      <c r="B500" s="46" t="s">
        <v>973</v>
      </c>
      <c r="C500" s="46" t="s">
        <v>1036</v>
      </c>
      <c r="D500" s="46" t="s">
        <v>1037</v>
      </c>
      <c r="E500" s="46" t="s">
        <v>102</v>
      </c>
    </row>
    <row r="501" spans="1:5" x14ac:dyDescent="0.25">
      <c r="A501" s="46" t="s">
        <v>972</v>
      </c>
      <c r="B501" s="46" t="s">
        <v>973</v>
      </c>
      <c r="C501" s="46" t="s">
        <v>1038</v>
      </c>
      <c r="D501" s="46" t="s">
        <v>1037</v>
      </c>
      <c r="E501" s="46" t="s">
        <v>102</v>
      </c>
    </row>
    <row r="502" spans="1:5" x14ac:dyDescent="0.25">
      <c r="A502" s="46" t="s">
        <v>972</v>
      </c>
      <c r="B502" s="46" t="s">
        <v>973</v>
      </c>
      <c r="C502" s="46" t="s">
        <v>1039</v>
      </c>
      <c r="D502" s="46" t="s">
        <v>1040</v>
      </c>
      <c r="E502" s="46" t="s">
        <v>699</v>
      </c>
    </row>
    <row r="503" spans="1:5" x14ac:dyDescent="0.25">
      <c r="A503" s="46" t="s">
        <v>972</v>
      </c>
      <c r="B503" s="46" t="s">
        <v>973</v>
      </c>
      <c r="C503" s="46" t="s">
        <v>1041</v>
      </c>
      <c r="D503" s="46" t="s">
        <v>1042</v>
      </c>
      <c r="E503" s="46" t="s">
        <v>699</v>
      </c>
    </row>
    <row r="504" spans="1:5" x14ac:dyDescent="0.25">
      <c r="A504" s="46" t="s">
        <v>972</v>
      </c>
      <c r="B504" s="46" t="s">
        <v>973</v>
      </c>
      <c r="C504" s="46" t="s">
        <v>1043</v>
      </c>
      <c r="D504" s="46" t="s">
        <v>1044</v>
      </c>
      <c r="E504" s="46" t="s">
        <v>678</v>
      </c>
    </row>
    <row r="505" spans="1:5" x14ac:dyDescent="0.25">
      <c r="A505" s="46" t="s">
        <v>972</v>
      </c>
      <c r="B505" s="46" t="s">
        <v>973</v>
      </c>
      <c r="C505" s="46" t="s">
        <v>1045</v>
      </c>
      <c r="D505" s="46" t="s">
        <v>1046</v>
      </c>
      <c r="E505" s="46" t="s">
        <v>699</v>
      </c>
    </row>
    <row r="506" spans="1:5" x14ac:dyDescent="0.25">
      <c r="A506" s="46" t="s">
        <v>972</v>
      </c>
      <c r="B506" s="46" t="s">
        <v>973</v>
      </c>
      <c r="C506" s="46" t="s">
        <v>1047</v>
      </c>
      <c r="D506" s="46" t="s">
        <v>1048</v>
      </c>
      <c r="E506" s="46" t="s">
        <v>699</v>
      </c>
    </row>
    <row r="507" spans="1:5" x14ac:dyDescent="0.25">
      <c r="A507" s="46" t="s">
        <v>972</v>
      </c>
      <c r="B507" s="46" t="s">
        <v>973</v>
      </c>
      <c r="C507" s="46" t="s">
        <v>1049</v>
      </c>
      <c r="D507" s="46" t="s">
        <v>1050</v>
      </c>
      <c r="E507" s="46" t="s">
        <v>699</v>
      </c>
    </row>
    <row r="508" spans="1:5" x14ac:dyDescent="0.25">
      <c r="A508" s="46" t="s">
        <v>972</v>
      </c>
      <c r="B508" s="46" t="s">
        <v>973</v>
      </c>
      <c r="C508" s="46" t="s">
        <v>1051</v>
      </c>
      <c r="D508" s="46" t="s">
        <v>1052</v>
      </c>
      <c r="E508" s="46" t="s">
        <v>1053</v>
      </c>
    </row>
    <row r="509" spans="1:5" x14ac:dyDescent="0.25">
      <c r="A509" s="46" t="s">
        <v>972</v>
      </c>
      <c r="B509" s="46" t="s">
        <v>973</v>
      </c>
      <c r="C509" s="46" t="s">
        <v>1054</v>
      </c>
      <c r="D509" s="46" t="s">
        <v>1055</v>
      </c>
      <c r="E509" s="46" t="s">
        <v>102</v>
      </c>
    </row>
    <row r="510" spans="1:5" x14ac:dyDescent="0.25">
      <c r="A510" s="46" t="s">
        <v>972</v>
      </c>
      <c r="B510" s="46" t="s">
        <v>973</v>
      </c>
      <c r="C510" s="46" t="s">
        <v>1056</v>
      </c>
      <c r="D510" s="46" t="s">
        <v>1055</v>
      </c>
      <c r="E510" s="46" t="s">
        <v>102</v>
      </c>
    </row>
    <row r="511" spans="1:5" x14ac:dyDescent="0.25">
      <c r="A511" s="46" t="s">
        <v>972</v>
      </c>
      <c r="B511" s="46" t="s">
        <v>973</v>
      </c>
      <c r="C511" s="46" t="s">
        <v>1057</v>
      </c>
      <c r="D511" s="46" t="s">
        <v>1058</v>
      </c>
      <c r="E511" s="46" t="s">
        <v>699</v>
      </c>
    </row>
    <row r="512" spans="1:5" x14ac:dyDescent="0.25">
      <c r="A512" s="46" t="s">
        <v>972</v>
      </c>
      <c r="B512" s="46" t="s">
        <v>973</v>
      </c>
      <c r="C512" s="46" t="s">
        <v>1059</v>
      </c>
      <c r="D512" s="46" t="s">
        <v>1060</v>
      </c>
      <c r="E512" s="46" t="s">
        <v>699</v>
      </c>
    </row>
    <row r="513" spans="1:5" x14ac:dyDescent="0.25">
      <c r="A513" s="46" t="s">
        <v>972</v>
      </c>
      <c r="B513" s="46" t="s">
        <v>973</v>
      </c>
      <c r="C513" s="46" t="s">
        <v>1061</v>
      </c>
      <c r="D513" s="46" t="s">
        <v>1062</v>
      </c>
      <c r="E513" s="46" t="s">
        <v>699</v>
      </c>
    </row>
    <row r="514" spans="1:5" x14ac:dyDescent="0.25">
      <c r="A514" s="46" t="s">
        <v>972</v>
      </c>
      <c r="B514" s="46" t="s">
        <v>973</v>
      </c>
      <c r="C514" s="46" t="s">
        <v>1063</v>
      </c>
      <c r="D514" s="46" t="s">
        <v>1064</v>
      </c>
      <c r="E514" s="46" t="s">
        <v>102</v>
      </c>
    </row>
    <row r="515" spans="1:5" x14ac:dyDescent="0.25">
      <c r="A515" s="46" t="s">
        <v>972</v>
      </c>
      <c r="B515" s="46" t="s">
        <v>973</v>
      </c>
      <c r="C515" s="46" t="s">
        <v>1065</v>
      </c>
      <c r="D515" s="46" t="s">
        <v>1066</v>
      </c>
      <c r="E515" s="46" t="s">
        <v>102</v>
      </c>
    </row>
    <row r="516" spans="1:5" x14ac:dyDescent="0.25">
      <c r="A516" s="46" t="s">
        <v>972</v>
      </c>
      <c r="B516" s="46" t="s">
        <v>973</v>
      </c>
      <c r="C516" s="46" t="s">
        <v>1067</v>
      </c>
      <c r="D516" s="46" t="s">
        <v>1068</v>
      </c>
      <c r="E516" s="46" t="s">
        <v>699</v>
      </c>
    </row>
    <row r="517" spans="1:5" x14ac:dyDescent="0.25">
      <c r="A517" s="46" t="s">
        <v>972</v>
      </c>
      <c r="B517" s="46" t="s">
        <v>973</v>
      </c>
      <c r="C517" s="46" t="s">
        <v>1069</v>
      </c>
      <c r="D517" s="46" t="s">
        <v>1070</v>
      </c>
      <c r="E517" s="46" t="s">
        <v>699</v>
      </c>
    </row>
    <row r="518" spans="1:5" x14ac:dyDescent="0.25">
      <c r="A518" s="46" t="s">
        <v>972</v>
      </c>
      <c r="B518" s="46" t="s">
        <v>973</v>
      </c>
      <c r="C518" s="46" t="s">
        <v>1071</v>
      </c>
      <c r="D518" s="46" t="s">
        <v>1072</v>
      </c>
      <c r="E518" s="46" t="s">
        <v>102</v>
      </c>
    </row>
    <row r="519" spans="1:5" x14ac:dyDescent="0.25">
      <c r="A519" s="46" t="s">
        <v>972</v>
      </c>
      <c r="B519" s="46" t="s">
        <v>973</v>
      </c>
      <c r="C519" s="46" t="s">
        <v>1073</v>
      </c>
      <c r="D519" s="46" t="s">
        <v>1074</v>
      </c>
      <c r="E519" s="46" t="s">
        <v>699</v>
      </c>
    </row>
    <row r="520" spans="1:5" x14ac:dyDescent="0.25">
      <c r="A520" s="46" t="s">
        <v>972</v>
      </c>
      <c r="B520" s="46" t="s">
        <v>973</v>
      </c>
      <c r="C520" s="46" t="s">
        <v>1075</v>
      </c>
      <c r="D520" s="46" t="s">
        <v>1076</v>
      </c>
      <c r="E520" s="46" t="s">
        <v>678</v>
      </c>
    </row>
    <row r="521" spans="1:5" x14ac:dyDescent="0.25">
      <c r="A521" s="46" t="s">
        <v>972</v>
      </c>
      <c r="B521" s="46" t="s">
        <v>973</v>
      </c>
      <c r="C521" s="46" t="s">
        <v>1077</v>
      </c>
      <c r="D521" s="46" t="s">
        <v>1078</v>
      </c>
      <c r="E521" s="46" t="s">
        <v>699</v>
      </c>
    </row>
    <row r="522" spans="1:5" x14ac:dyDescent="0.25">
      <c r="A522" s="46" t="s">
        <v>972</v>
      </c>
      <c r="B522" s="46" t="s">
        <v>973</v>
      </c>
      <c r="C522" s="46" t="s">
        <v>1079</v>
      </c>
      <c r="D522" s="46" t="s">
        <v>1080</v>
      </c>
      <c r="E522" s="46" t="s">
        <v>678</v>
      </c>
    </row>
    <row r="523" spans="1:5" x14ac:dyDescent="0.25">
      <c r="A523" s="46" t="s">
        <v>972</v>
      </c>
      <c r="B523" s="46" t="s">
        <v>973</v>
      </c>
      <c r="C523" s="46" t="s">
        <v>1081</v>
      </c>
      <c r="D523" s="46" t="s">
        <v>1082</v>
      </c>
      <c r="E523" s="46" t="s">
        <v>678</v>
      </c>
    </row>
    <row r="524" spans="1:5" x14ac:dyDescent="0.25">
      <c r="A524" s="46" t="s">
        <v>972</v>
      </c>
      <c r="B524" s="46" t="s">
        <v>973</v>
      </c>
      <c r="C524" s="46" t="s">
        <v>1083</v>
      </c>
      <c r="D524" s="46" t="s">
        <v>1084</v>
      </c>
      <c r="E524" s="46" t="s">
        <v>699</v>
      </c>
    </row>
    <row r="525" spans="1:5" x14ac:dyDescent="0.25">
      <c r="A525" s="46" t="s">
        <v>972</v>
      </c>
      <c r="B525" s="46" t="s">
        <v>973</v>
      </c>
      <c r="C525" s="46" t="s">
        <v>1085</v>
      </c>
      <c r="D525" s="46" t="s">
        <v>1086</v>
      </c>
      <c r="E525" s="46" t="s">
        <v>699</v>
      </c>
    </row>
    <row r="526" spans="1:5" x14ac:dyDescent="0.25">
      <c r="A526" s="46" t="s">
        <v>972</v>
      </c>
      <c r="B526" s="46" t="s">
        <v>973</v>
      </c>
      <c r="C526" s="46" t="s">
        <v>1087</v>
      </c>
      <c r="D526" s="46" t="s">
        <v>1088</v>
      </c>
      <c r="E526" s="46" t="s">
        <v>699</v>
      </c>
    </row>
    <row r="527" spans="1:5" x14ac:dyDescent="0.25">
      <c r="A527" s="46" t="s">
        <v>1089</v>
      </c>
      <c r="B527" s="46" t="s">
        <v>1090</v>
      </c>
      <c r="C527" s="46" t="s">
        <v>1089</v>
      </c>
      <c r="D527" s="46" t="s">
        <v>1090</v>
      </c>
      <c r="E527" s="46"/>
    </row>
    <row r="528" spans="1:5" x14ac:dyDescent="0.25"/>
    <row r="529" x14ac:dyDescent="0.25"/>
  </sheetData>
  <mergeCells count="12">
    <mergeCell ref="A4:D4"/>
    <mergeCell ref="A18:E18"/>
    <mergeCell ref="A17:E17"/>
    <mergeCell ref="C6:D6"/>
    <mergeCell ref="C7:D7"/>
    <mergeCell ref="C8:D8"/>
    <mergeCell ref="C9:D9"/>
    <mergeCell ref="C10:D10"/>
    <mergeCell ref="C11:D11"/>
    <mergeCell ref="C12:D12"/>
    <mergeCell ref="C13:D13"/>
    <mergeCell ref="C14:D1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D4EA1-A82C-4104-9517-0F78CC0047C7}">
  <sheetPr>
    <tabColor rgb="FFFFF8D9"/>
  </sheetPr>
  <dimension ref="A1:T19"/>
  <sheetViews>
    <sheetView zoomScale="90" zoomScaleNormal="90" workbookViewId="0"/>
  </sheetViews>
  <sheetFormatPr defaultColWidth="0" defaultRowHeight="15" x14ac:dyDescent="0.25"/>
  <cols>
    <col min="1" max="1" width="65.28515625" customWidth="1"/>
    <col min="2" max="2" width="15.7109375" customWidth="1"/>
    <col min="3" max="3" width="77.85546875" customWidth="1"/>
    <col min="4" max="4" width="108.7109375" customWidth="1"/>
    <col min="5" max="20" width="0" hidden="1" customWidth="1"/>
    <col min="21" max="16384" width="8.7109375" hidden="1"/>
  </cols>
  <sheetData>
    <row r="1" spans="1:4" ht="68.25" customHeight="1" x14ac:dyDescent="0.25">
      <c r="A1" s="134" t="s">
        <v>1153</v>
      </c>
      <c r="B1" s="53"/>
      <c r="C1" s="53"/>
      <c r="D1" s="53"/>
    </row>
    <row r="2" spans="1:4" ht="30" customHeight="1" x14ac:dyDescent="0.25">
      <c r="A2" s="133" t="s">
        <v>1257</v>
      </c>
      <c r="B2" s="10"/>
      <c r="C2" s="10"/>
      <c r="D2" s="10"/>
    </row>
    <row r="3" spans="1:4" ht="213" customHeight="1" x14ac:dyDescent="0.25">
      <c r="A3" s="210" t="s">
        <v>1256</v>
      </c>
      <c r="B3" s="210"/>
      <c r="C3" s="210"/>
      <c r="D3" s="210"/>
    </row>
    <row r="4" spans="1:4" ht="190.5" customHeight="1" x14ac:dyDescent="0.25">
      <c r="A4" s="210" t="s">
        <v>1258</v>
      </c>
      <c r="B4" s="210"/>
      <c r="C4" s="210"/>
      <c r="D4" s="210"/>
    </row>
    <row r="5" spans="1:4" ht="40.5" customHeight="1" thickBot="1" x14ac:dyDescent="0.3">
      <c r="A5" s="54" t="s">
        <v>1107</v>
      </c>
      <c r="B5" s="55"/>
      <c r="C5" s="55"/>
      <c r="D5" s="55"/>
    </row>
    <row r="6" spans="1:4" ht="20.25" x14ac:dyDescent="0.25">
      <c r="A6" s="45" t="s">
        <v>1108</v>
      </c>
      <c r="B6" s="45" t="s">
        <v>1109</v>
      </c>
      <c r="C6" s="45" t="s">
        <v>1110</v>
      </c>
      <c r="D6" s="45" t="s">
        <v>1111</v>
      </c>
    </row>
    <row r="7" spans="1:4" ht="105" x14ac:dyDescent="0.25">
      <c r="A7" s="46" t="s">
        <v>1112</v>
      </c>
      <c r="B7" s="47" t="s">
        <v>1113</v>
      </c>
      <c r="C7" s="48" t="s">
        <v>1114</v>
      </c>
      <c r="D7" s="49" t="s">
        <v>1115</v>
      </c>
    </row>
    <row r="8" spans="1:4" ht="150" x14ac:dyDescent="0.25">
      <c r="A8" s="46" t="s">
        <v>1116</v>
      </c>
      <c r="B8" s="47" t="s">
        <v>1113</v>
      </c>
      <c r="C8" s="48" t="s">
        <v>1117</v>
      </c>
      <c r="D8" s="49" t="s">
        <v>1118</v>
      </c>
    </row>
    <row r="9" spans="1:4" ht="181.5" customHeight="1" x14ac:dyDescent="0.25">
      <c r="A9" s="46" t="s">
        <v>1119</v>
      </c>
      <c r="B9" s="47" t="s">
        <v>1113</v>
      </c>
      <c r="C9" s="49" t="s">
        <v>1143</v>
      </c>
      <c r="D9" s="49" t="s">
        <v>1144</v>
      </c>
    </row>
    <row r="10" spans="1:4" ht="90" x14ac:dyDescent="0.25">
      <c r="A10" s="46" t="s">
        <v>1120</v>
      </c>
      <c r="B10" s="47" t="s">
        <v>1113</v>
      </c>
      <c r="C10" s="50" t="s">
        <v>1121</v>
      </c>
      <c r="D10" s="49" t="s">
        <v>1122</v>
      </c>
    </row>
    <row r="11" spans="1:4" ht="60" x14ac:dyDescent="0.25">
      <c r="A11" s="46" t="s">
        <v>1123</v>
      </c>
      <c r="B11" s="47" t="s">
        <v>1113</v>
      </c>
      <c r="C11" s="50" t="s">
        <v>1262</v>
      </c>
      <c r="D11" s="49" t="s">
        <v>1124</v>
      </c>
    </row>
    <row r="12" spans="1:4" ht="136.5" customHeight="1" x14ac:dyDescent="0.25">
      <c r="A12" s="46" t="s">
        <v>1125</v>
      </c>
      <c r="B12" s="47" t="s">
        <v>1113</v>
      </c>
      <c r="C12" s="50" t="s">
        <v>1126</v>
      </c>
      <c r="D12" s="49" t="s">
        <v>1259</v>
      </c>
    </row>
    <row r="13" spans="1:4" ht="378.75" customHeight="1" x14ac:dyDescent="0.25">
      <c r="A13" s="51" t="s">
        <v>1127</v>
      </c>
      <c r="B13" s="47" t="s">
        <v>1128</v>
      </c>
      <c r="C13" s="50" t="s">
        <v>1263</v>
      </c>
      <c r="D13" s="49" t="s">
        <v>1264</v>
      </c>
    </row>
    <row r="14" spans="1:4" ht="297" customHeight="1" x14ac:dyDescent="0.25">
      <c r="A14" s="52" t="s">
        <v>1129</v>
      </c>
      <c r="B14" s="47" t="s">
        <v>1128</v>
      </c>
      <c r="C14" s="50" t="s">
        <v>1145</v>
      </c>
      <c r="D14" s="49" t="s">
        <v>1146</v>
      </c>
    </row>
    <row r="15" spans="1:4" ht="105" x14ac:dyDescent="0.25">
      <c r="A15" s="52" t="s">
        <v>1130</v>
      </c>
      <c r="B15" s="47" t="s">
        <v>1128</v>
      </c>
      <c r="C15" s="50" t="s">
        <v>1131</v>
      </c>
      <c r="D15" s="49" t="s">
        <v>1147</v>
      </c>
    </row>
    <row r="16" spans="1:4" ht="105" x14ac:dyDescent="0.25">
      <c r="A16" s="51" t="s">
        <v>1132</v>
      </c>
      <c r="B16" s="47" t="s">
        <v>1128</v>
      </c>
      <c r="C16" s="50" t="s">
        <v>1133</v>
      </c>
      <c r="D16" s="49" t="s">
        <v>1134</v>
      </c>
    </row>
    <row r="17" spans="1:4" ht="96" customHeight="1" x14ac:dyDescent="0.25">
      <c r="A17" s="51" t="s">
        <v>1135</v>
      </c>
      <c r="B17" s="47" t="s">
        <v>1128</v>
      </c>
      <c r="C17" s="50" t="s">
        <v>1136</v>
      </c>
      <c r="D17" s="49" t="s">
        <v>1265</v>
      </c>
    </row>
    <row r="18" spans="1:4" ht="121.5" customHeight="1" x14ac:dyDescent="0.25">
      <c r="A18" s="52" t="s">
        <v>1137</v>
      </c>
      <c r="B18" s="47" t="s">
        <v>1128</v>
      </c>
      <c r="C18" s="50" t="s">
        <v>1138</v>
      </c>
      <c r="D18" s="49" t="s">
        <v>1139</v>
      </c>
    </row>
    <row r="19" spans="1:4" ht="79.5" customHeight="1" x14ac:dyDescent="0.25">
      <c r="A19" s="51" t="s">
        <v>1140</v>
      </c>
      <c r="B19" s="47" t="s">
        <v>1128</v>
      </c>
      <c r="C19" s="50" t="s">
        <v>1141</v>
      </c>
      <c r="D19" s="49" t="s">
        <v>1266</v>
      </c>
    </row>
  </sheetData>
  <mergeCells count="2">
    <mergeCell ref="A3:D3"/>
    <mergeCell ref="A4:D4"/>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00AEF433041B4F8E24F1ED1AE374B4" ma:contentTypeVersion="14" ma:contentTypeDescription="Create a new document." ma:contentTypeScope="" ma:versionID="8cc76eb2c660f48f722c053f796defbc">
  <xsd:schema xmlns:xsd="http://www.w3.org/2001/XMLSchema" xmlns:xs="http://www.w3.org/2001/XMLSchema" xmlns:p="http://schemas.microsoft.com/office/2006/metadata/properties" xmlns:ns2="71067f61-e7a2-4966-bf6f-a7e715fd3dc4" xmlns:ns3="1c37338c-f77d-49a5-a6e4-4df50454d76d" targetNamespace="http://schemas.microsoft.com/office/2006/metadata/properties" ma:root="true" ma:fieldsID="e136cd151993400645982e3fb2db79f7" ns2:_="" ns3:_="">
    <xsd:import namespace="71067f61-e7a2-4966-bf6f-a7e715fd3dc4"/>
    <xsd:import namespace="1c37338c-f77d-49a5-a6e4-4df50454d76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067f61-e7a2-4966-bf6f-a7e715fd3d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147e460-a74b-4414-8224-31362e5846f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c37338c-f77d-49a5-a6e4-4df50454d76d"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d49d98d2-ae18-48a6-b862-07720258da70}" ma:internalName="TaxCatchAll" ma:showField="CatchAllData" ma:web="1c37338c-f77d-49a5-a6e4-4df50454d76d">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c37338c-f77d-49a5-a6e4-4df50454d76d" xsi:nil="true"/>
    <lcf76f155ced4ddcb4097134ff3c332f xmlns="71067f61-e7a2-4966-bf6f-a7e715fd3dc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276E335-A111-49B8-AAD4-D174EDA7FC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067f61-e7a2-4966-bf6f-a7e715fd3dc4"/>
    <ds:schemaRef ds:uri="1c37338c-f77d-49a5-a6e4-4df50454d7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D2ECDD7-235F-4E99-8023-155B7B5EFC22}">
  <ds:schemaRefs>
    <ds:schemaRef ds:uri="http://schemas.microsoft.com/sharepoint/v3/contenttype/forms"/>
  </ds:schemaRefs>
</ds:datastoreItem>
</file>

<file path=customXml/itemProps3.xml><?xml version="1.0" encoding="utf-8"?>
<ds:datastoreItem xmlns:ds="http://schemas.openxmlformats.org/officeDocument/2006/customXml" ds:itemID="{9EC2B3D8-7587-4705-ABC6-6BDFF7C64F94}">
  <ds:schemaRefs>
    <ds:schemaRef ds:uri="http://purl.org/dc/terms/"/>
    <ds:schemaRef ds:uri="71067f61-e7a2-4966-bf6f-a7e715fd3dc4"/>
    <ds:schemaRef ds:uri="http://schemas.microsoft.com/office/2006/documentManagement/types"/>
    <ds:schemaRef ds:uri="http://purl.org/dc/dcmitype/"/>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1c37338c-f77d-49a5-a6e4-4df50454d76d"/>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Instructions</vt:lpstr>
      <vt:lpstr>Upload</vt:lpstr>
      <vt:lpstr>1. Submission summary</vt:lpstr>
      <vt:lpstr>2. Occupational Categories</vt:lpstr>
      <vt:lpstr>3. Data validation</vt:lpstr>
      <vt:lpstr>ABNs</vt:lpstr>
      <vt:lpstr>ANZSCO_Code</vt:lpstr>
      <vt:lpstr>FTEHours</vt:lpstr>
      <vt:lpstr>max_super</vt:lpstr>
      <vt:lpstr>MinBS</vt:lpstr>
      <vt:lpstr>Period</vt:lpstr>
      <vt:lpstr>SnapshotDate</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MISION,Paolo;Arthur.Tonkin@wgea.gov.au</dc:creator>
  <cp:keywords/>
  <dc:description/>
  <cp:lastModifiedBy>TONKIN,Arthur</cp:lastModifiedBy>
  <cp:revision/>
  <dcterms:created xsi:type="dcterms:W3CDTF">2024-12-13T00:06:30Z</dcterms:created>
  <dcterms:modified xsi:type="dcterms:W3CDTF">2026-01-29T01:03:17Z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9d889eb-932f-4752-8739-64d25806ef64_Enabled">
    <vt:lpwstr>true</vt:lpwstr>
  </property>
  <property fmtid="{D5CDD505-2E9C-101B-9397-08002B2CF9AE}" pid="3" name="MSIP_Label_79d889eb-932f-4752-8739-64d25806ef64_SetDate">
    <vt:lpwstr>2024-12-13T00:07:12Z</vt:lpwstr>
  </property>
  <property fmtid="{D5CDD505-2E9C-101B-9397-08002B2CF9AE}" pid="4" name="MSIP_Label_79d889eb-932f-4752-8739-64d25806ef64_Method">
    <vt:lpwstr>Privileged</vt:lpwstr>
  </property>
  <property fmtid="{D5CDD505-2E9C-101B-9397-08002B2CF9AE}" pid="5" name="MSIP_Label_79d889eb-932f-4752-8739-64d25806ef64_Name">
    <vt:lpwstr>79d889eb-932f-4752-8739-64d25806ef64</vt:lpwstr>
  </property>
  <property fmtid="{D5CDD505-2E9C-101B-9397-08002B2CF9AE}" pid="6" name="MSIP_Label_79d889eb-932f-4752-8739-64d25806ef64_SiteId">
    <vt:lpwstr>dd0cfd15-4558-4b12-8bad-ea26984fc417</vt:lpwstr>
  </property>
  <property fmtid="{D5CDD505-2E9C-101B-9397-08002B2CF9AE}" pid="7" name="MSIP_Label_79d889eb-932f-4752-8739-64d25806ef64_ActionId">
    <vt:lpwstr>f007afa2-57aa-43f7-9c42-e8ebe921426d</vt:lpwstr>
  </property>
  <property fmtid="{D5CDD505-2E9C-101B-9397-08002B2CF9AE}" pid="8" name="MSIP_Label_79d889eb-932f-4752-8739-64d25806ef64_ContentBits">
    <vt:lpwstr>0</vt:lpwstr>
  </property>
  <property fmtid="{D5CDD505-2E9C-101B-9397-08002B2CF9AE}" pid="9" name="ContentTypeId">
    <vt:lpwstr>0x010100CD00AEF433041B4F8E24F1ED1AE374B4</vt:lpwstr>
  </property>
  <property fmtid="{D5CDD505-2E9C-101B-9397-08002B2CF9AE}" pid="10" name="MediaServiceImageTags">
    <vt:lpwstr/>
  </property>
</Properties>
</file>