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01.03b - Financials by Year\2018 Financial Year\Audit 2018\Final Audit\"/>
    </mc:Choice>
  </mc:AlternateContent>
  <bookViews>
    <workbookView xWindow="0" yWindow="0" windowWidth="21570" windowHeight="7755" firstSheet="3" activeTab="3"/>
  </bookViews>
  <sheets>
    <sheet name="Director Questionnaire NFP" sheetId="1" state="hidden" r:id="rId1"/>
    <sheet name="Reconcilliation" sheetId="5" state="hidden" r:id="rId2"/>
    <sheet name="Superable Salary in SAP" sheetId="7" state="hidden" r:id="rId3"/>
    <sheet name="Remuneration paid to executive " sheetId="9" r:id="rId4"/>
    <sheet name="Remuneration Letter" sheetId="4" state="hidden" r:id="rId5"/>
    <sheet name="Sap Extract Summary" sheetId="6" state="hidden" r:id="rId6"/>
    <sheet name="Detail per days worked" sheetId="8" state="hidden" r:id="rId7"/>
    <sheet name="payslip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P">#REF!</definedName>
    <definedName name="_xlnm._FilterDatabase" localSheetId="5" hidden="1">'Sap Extract Summary'!$A$1:$X$137</definedName>
    <definedName name="_Mth1">#REF!</definedName>
    <definedName name="_Mth2">#REF!</definedName>
    <definedName name="_Mth3">#REF!</definedName>
    <definedName name="_Qtr1">#REF!</definedName>
    <definedName name="_Qtr3">#REF!</definedName>
    <definedName name="acquisition_purchase_no" localSheetId="0">'[1]Planning Memo'!#REF!</definedName>
    <definedName name="acquisition_purchase_no">'[1]Planning Memo'!#REF!</definedName>
    <definedName name="acquisition_sale_no" localSheetId="0">'[1]Planning Memo'!#REF!</definedName>
    <definedName name="acquisition_sale_no">'[1]Planning Memo'!#REF!</definedName>
    <definedName name="AQ_DISP">#REF!</definedName>
    <definedName name="BeefNumbers">#REF!,#REF!,#REF!</definedName>
    <definedName name="Borrowings" localSheetId="0">#REF!</definedName>
    <definedName name="Borrowings">#REF!</definedName>
    <definedName name="BorrowingsC" localSheetId="0">#REF!</definedName>
    <definedName name="BorrowingsC">#REF!</definedName>
    <definedName name="BS_CASH">#REF!</definedName>
    <definedName name="bs_gst_trust_specific">#REF!</definedName>
    <definedName name="CAInvestments" localSheetId="0">#REF!</definedName>
    <definedName name="CAInvestments">#REF!</definedName>
    <definedName name="CAInvestmentsC" localSheetId="0">#REF!</definedName>
    <definedName name="CAInvestmentsC">#REF!</definedName>
    <definedName name="CAOther" localSheetId="0">#REF!</definedName>
    <definedName name="CAOther">#REF!</definedName>
    <definedName name="CAOtherC" localSheetId="0">#REF!</definedName>
    <definedName name="CAOtherC">#REF!</definedName>
    <definedName name="CARec" localSheetId="0">#REF!</definedName>
    <definedName name="CARec">#REF!</definedName>
    <definedName name="CARecC" localSheetId="0">#REF!</definedName>
    <definedName name="CARecC">#REF!</definedName>
    <definedName name="CARRY_FORWARD_NOTES_Next_Year" localSheetId="0">'[2]WP Index'!#REF!</definedName>
    <definedName name="CARRY_FORWARD_NOTES_Next_Year">'[2]WP Index'!#REF!</definedName>
    <definedName name="CARRY_FORWARD_NOTES_This_Year" localSheetId="0">'[2]WP Index'!#REF!</definedName>
    <definedName name="CARRY_FORWARD_NOTES_This_Year">'[2]WP Index'!#REF!</definedName>
    <definedName name="cfn_next_year" localSheetId="0">'[1]File Index'!#REF!</definedName>
    <definedName name="cfn_next_year">'[1]File Index'!#REF!</definedName>
    <definedName name="CFWD_Deferred_Drought_Sales">#REF!</definedName>
    <definedName name="ChangeInNumbersCurrent">#REF!,#REF!,#REF!,#REF!,#REF!,#REF!,#REF!,#REF!,#REF!,#REF!</definedName>
    <definedName name="ChangeInNumbersLastYear">#REF!,#REF!,#REF!,#REF!,#REF!,#REF!,#REF!,#REF!,#REF!,#REF!</definedName>
    <definedName name="CHECKLIST_At_Call_Loan_Documentation" localSheetId="0">'[2]WP Index'!#REF!</definedName>
    <definedName name="CHECKLIST_At_Call_Loan_Documentation">'[2]WP Index'!#REF!</definedName>
    <definedName name="CHECKLIST_Division_7A" localSheetId="0">'[2]WP Index'!#REF!</definedName>
    <definedName name="CHECKLIST_Division_7A">'[2]WP Index'!#REF!</definedName>
    <definedName name="CHECKLIST_Family_Trust_Election" localSheetId="0">'[2]WP Index'!#REF!</definedName>
    <definedName name="CHECKLIST_Family_Trust_Election">'[2]WP Index'!#REF!</definedName>
    <definedName name="CHECKLIST_Partnership_Documentation" localSheetId="0">'[2]WP Index'!#REF!</definedName>
    <definedName name="CHECKLIST_Partnership_Documentation">'[2]WP Index'!#REF!</definedName>
    <definedName name="CHECKLIST_Service_Entity" localSheetId="0">'[2]WP Index'!#REF!</definedName>
    <definedName name="CHECKLIST_Service_Entity">'[2]WP Index'!#REF!</definedName>
    <definedName name="CHECKLIST_Trust_Deed_Review" localSheetId="0">'[2]WP Index'!#REF!</definedName>
    <definedName name="CHECKLIST_Trust_Deed_Review">'[2]WP Index'!#REF!</definedName>
    <definedName name="CHECKLIST_Workers_Compensation" localSheetId="0">'[2]WP Index'!#REF!</definedName>
    <definedName name="CHECKLIST_Workers_Compensation">'[2]WP Index'!#REF!</definedName>
    <definedName name="CLIENT_FILE_NOTE" localSheetId="0">'[2]WP Index'!#REF!</definedName>
    <definedName name="CLIENT_FILE_NOTE">'[2]WP Index'!#REF!</definedName>
    <definedName name="CLIENT_RISK_ASSESSMENT_CHECKLIST" localSheetId="0">'[2]WP Index'!#REF!</definedName>
    <definedName name="CLIENT_RISK_ASSESSMENT_CHECKLIST">'[2]WP Index'!#REF!</definedName>
    <definedName name="CLOther" localSheetId="0">#REF!</definedName>
    <definedName name="CLOther">#REF!</definedName>
    <definedName name="CLOtherC" localSheetId="0">#REF!</definedName>
    <definedName name="CLOtherC">#REF!</definedName>
    <definedName name="CLOtherLoans" localSheetId="0">#REF!</definedName>
    <definedName name="CLOtherLoans">#REF!</definedName>
    <definedName name="CLOtherLoansC" localSheetId="0">#REF!</definedName>
    <definedName name="CLOtherLoansC">#REF!</definedName>
    <definedName name="CLProvisions" localSheetId="0">#REF!</definedName>
    <definedName name="CLProvisions">#REF!</definedName>
    <definedName name="CLProvisionsC" localSheetId="0">#REF!</definedName>
    <definedName name="CLProvisionsC">#REF!</definedName>
    <definedName name="CreditorsAccruals" localSheetId="0">#REF!</definedName>
    <definedName name="CreditorsAccruals">#REF!</definedName>
    <definedName name="CreditorsAccrualsC" localSheetId="0">#REF!</definedName>
    <definedName name="CreditorsAccrualsC">#REF!</definedName>
    <definedName name="DeerNumbers">#REF!,#REF!,#REF!</definedName>
    <definedName name="Directors" localSheetId="0">#REF!</definedName>
    <definedName name="Directors">#REF!</definedName>
    <definedName name="DirectorsC" localSheetId="0">#REF!</definedName>
    <definedName name="DirectorsC">#REF!</definedName>
    <definedName name="edp" localSheetId="0">[3]AMORT!#REF!</definedName>
    <definedName name="edp">[3]AMORT!#REF!</definedName>
    <definedName name="EIPAfterTax" localSheetId="0">#REF!</definedName>
    <definedName name="EIPAfterTax">#REF!</definedName>
    <definedName name="EIPAfterTaxC" localSheetId="0">#REF!</definedName>
    <definedName name="EIPAfterTaxC">#REF!</definedName>
    <definedName name="END_OF_ENGAGEMENT_CHECKLIST" localSheetId="0">'[2]WP Index'!#REF!</definedName>
    <definedName name="END_OF_ENGAGEMENT_CHECKLIST">'[2]WP Index'!#REF!</definedName>
    <definedName name="entity_state" localSheetId="0">'[2]WP Index'!#REF!</definedName>
    <definedName name="entity_state">'[2]WP Index'!#REF!</definedName>
    <definedName name="Entity_Type" localSheetId="0">'[2]WP Index'!#REF!</definedName>
    <definedName name="Entity_Type">'[2]WP Index'!#REF!</definedName>
    <definedName name="Fixed" localSheetId="0">#REF!</definedName>
    <definedName name="Fixed">#REF!</definedName>
    <definedName name="FixedC" localSheetId="0">#REF!</definedName>
    <definedName name="FixedC">#REF!</definedName>
    <definedName name="FRC">#REF!</definedName>
    <definedName name="FresianNumbers">#REF!,#REF!,#REF!,#REF!</definedName>
    <definedName name="GoatNumbers">#REF!,#REF!,#REF!,#REF!</definedName>
    <definedName name="GROUP_PRINTING_CHECKLIST" localSheetId="0">'[2]WP Index'!#REF!</definedName>
    <definedName name="GROUP_PRINTING_CHECKLIST">'[2]WP Index'!#REF!</definedName>
    <definedName name="GST_entity" localSheetId="0">'[2]WP Index'!#REF!</definedName>
    <definedName name="GST_entity">'[2]WP Index'!#REF!</definedName>
    <definedName name="HerdTotalCurrent">#REF!,#REF!,#REF!,#REF!,#REF!,#REF!,#REF!,#REF!,#REF!,#REF!</definedName>
    <definedName name="HerdTotalLastYear">#REF!,#REF!,#REF!,#REF!,#REF!,#REF!,#REF!,#REF!,#REF!,#REF!</definedName>
    <definedName name="HirePurchase" localSheetId="0">#REF!</definedName>
    <definedName name="HirePurchase">#REF!</definedName>
    <definedName name="HirePurchaseC" localSheetId="0">#REF!</definedName>
    <definedName name="HirePurchaseC">#REF!</definedName>
    <definedName name="HPBeefNumbers">#REF!,#REF!,#REF!,#REF!</definedName>
    <definedName name="HPDeerNumbers">#REF!,#REF!,#REF!,#REF!</definedName>
    <definedName name="HPSheepNumbers">#REF!,#REF!,#REF!</definedName>
    <definedName name="income_PSI_indiv_specific" localSheetId="0">'[4]QA Checklist'!#REF!</definedName>
    <definedName name="income_PSI_indiv_specific">'[4]QA Checklist'!#REF!</definedName>
    <definedName name="Intangibles" localSheetId="0">#REF!</definedName>
    <definedName name="Intangibles">#REF!</definedName>
    <definedName name="IntangiblesC" localSheetId="0">#REF!</definedName>
    <definedName name="IntangiblesC">#REF!</definedName>
    <definedName name="INTERVIEW_SHEET" localSheetId="0">'[2]WP Index'!#REF!</definedName>
    <definedName name="INTERVIEW_SHEET">'[2]WP Index'!#REF!</definedName>
    <definedName name="Inventory" localSheetId="0">#REF!</definedName>
    <definedName name="Inventory">#REF!</definedName>
    <definedName name="InventoryC" localSheetId="0">#REF!</definedName>
    <definedName name="InventoryC">#REF!</definedName>
    <definedName name="ITR_COVER_SHEET" localSheetId="0">'[2]WP Index'!#REF!</definedName>
    <definedName name="ITR_COVER_SHEET">'[2]WP Index'!#REF!</definedName>
    <definedName name="JerseyNumbers">#REF!,#REF!,#REF!,#REF!</definedName>
    <definedName name="JOURNALS">'[4]File Index'!$D$33</definedName>
    <definedName name="Livestock_Details">#REF!</definedName>
    <definedName name="Loan_Schedule_PIR_Range">#REF!</definedName>
    <definedName name="Loan_Schedule_PIT_Range">#REF!</definedName>
    <definedName name="Loan_Schedule_PRT_Range">#REF!</definedName>
    <definedName name="Loan_Schedule_Start">#REF!</definedName>
    <definedName name="Loan_Schedule_Type">#REF!</definedName>
    <definedName name="loan_statement_na_value" localSheetId="0">'[5]QA Checklist'!#REF!</definedName>
    <definedName name="loan_statement_na_value">'[5]QA Checklist'!#REF!</definedName>
    <definedName name="loan_statement_no" localSheetId="0">'[1]Planning Memo'!#REF!</definedName>
    <definedName name="loan_statement_no">'[1]Planning Memo'!#REF!</definedName>
    <definedName name="ly" localSheetId="0">[3]DATA!#REF!</definedName>
    <definedName name="ly">[3]DATA!#REF!</definedName>
    <definedName name="Mortgages" localSheetId="0">#REF!</definedName>
    <definedName name="Mortgages">#REF!</definedName>
    <definedName name="MortgagesC" localSheetId="0">#REF!</definedName>
    <definedName name="MortgagesC">#REF!</definedName>
    <definedName name="N01PShip">#REF!</definedName>
    <definedName name="N01PShipC" localSheetId="0">#REF!</definedName>
    <definedName name="N01PShipC">#REF!</definedName>
    <definedName name="NCAInvestments" localSheetId="0">#REF!</definedName>
    <definedName name="NCAInvestments">#REF!</definedName>
    <definedName name="NCAInvestmentsC" localSheetId="0">#REF!</definedName>
    <definedName name="NCAInvestmentsC">#REF!</definedName>
    <definedName name="NCAOther" localSheetId="0">#REF!</definedName>
    <definedName name="NCAOther">#REF!</definedName>
    <definedName name="NCAOtherC" localSheetId="0">#REF!</definedName>
    <definedName name="NCAOtherC">#REF!</definedName>
    <definedName name="NCARec" localSheetId="0">#REF!</definedName>
    <definedName name="NCARec">#REF!</definedName>
    <definedName name="NCARecC" localSheetId="0">#REF!</definedName>
    <definedName name="NCARecC">#REF!</definedName>
    <definedName name="NCLOtherC" localSheetId="0">#REF!</definedName>
    <definedName name="NCLOtherC">#REF!</definedName>
    <definedName name="NCLOtherLoans" localSheetId="0">#REF!</definedName>
    <definedName name="NCLOtherLoans">#REF!</definedName>
    <definedName name="NCLOtherLoansC" localSheetId="0">#REF!</definedName>
    <definedName name="NCLOtherLoansC">#REF!</definedName>
    <definedName name="NCLProvisions" localSheetId="0">#REF!</definedName>
    <definedName name="NCLProvisions">#REF!</definedName>
    <definedName name="NCLProvisionsC" localSheetId="0">#REF!</definedName>
    <definedName name="NCLProvisionsC">#REF!</definedName>
    <definedName name="NSCTotalCurrentYear">#REF!,#REF!,#REF!,#REF!,#REF!,#REF!,#REF!,#REF!,#REF!,#REF!</definedName>
    <definedName name="NSCTotalLastYear">#REF!,#REF!,#REF!,#REF!,#REF!,#REF!,#REF!,#REF!,#REF!,#REF!</definedName>
    <definedName name="OLE_LINK1" localSheetId="3">'Remuneration paid to executive '!$A$1</definedName>
    <definedName name="OPAfterTax" localSheetId="0">#REF!</definedName>
    <definedName name="OPAfterTax">#REF!</definedName>
    <definedName name="OPAfterTaxC" localSheetId="0">#REF!</definedName>
    <definedName name="OPAfterTaxC">#REF!</definedName>
    <definedName name="PAGE1">#REF!</definedName>
    <definedName name="Partnership" localSheetId="0">#REF!</definedName>
    <definedName name="Partnership">#REF!</definedName>
    <definedName name="PartnershipC" localSheetId="0">#REF!</definedName>
    <definedName name="PartnershipC">#REF!</definedName>
    <definedName name="Pay_at">#REF!</definedName>
    <definedName name="PrePay" localSheetId="0">#REF!</definedName>
    <definedName name="PrePay">#REF!</definedName>
    <definedName name="PrePayC" localSheetId="0">#REF!</definedName>
    <definedName name="PrePayC">#REF!</definedName>
    <definedName name="print_index" localSheetId="0">'[2]WP Index'!#REF!</definedName>
    <definedName name="print_index">'[2]WP Index'!#REF!</definedName>
    <definedName name="private_car_logbook_no" localSheetId="0">'[1]Planning Memo'!#REF!</definedName>
    <definedName name="private_car_logbook_no">'[1]Planning Memo'!#REF!</definedName>
    <definedName name="private_car_no" localSheetId="0">'[1]Planning Memo'!#REF!</definedName>
    <definedName name="private_car_no">'[1]Planning Memo'!#REF!</definedName>
    <definedName name="QA_CHECKLIST" localSheetId="0">'[2]WP Index'!#REF!</definedName>
    <definedName name="QA_CHECKLIST">'[2]WP Index'!#REF!</definedName>
    <definedName name="QA_CHECKLIST_INDIVIDUAL_BUSINESS" localSheetId="0">'[2]WP Index'!#REF!</definedName>
    <definedName name="QA_CHECKLIST_INDIVIDUAL_BUSINESS">'[2]WP Index'!#REF!</definedName>
    <definedName name="QA_CHECKLIST_PARTNERSHIP" localSheetId="0">'[2]WP Index'!#REF!</definedName>
    <definedName name="QA_CHECKLIST_PARTNERSHIP">'[2]WP Index'!#REF!</definedName>
    <definedName name="QA_CHECKLIST_TRUST" localSheetId="0">'[2]WP Index'!#REF!</definedName>
    <definedName name="QA_CHECKLIST_TRUST">'[2]WP Index'!#REF!</definedName>
    <definedName name="Qtr2a">#REF!</definedName>
    <definedName name="Qtr2b">#REF!</definedName>
    <definedName name="Reserves" localSheetId="0">#REF!</definedName>
    <definedName name="Reserves">#REF!</definedName>
    <definedName name="ReservesC" localSheetId="0">#REF!</definedName>
    <definedName name="ReservesC">#REF!</definedName>
    <definedName name="REVIEW_QUERY_ISSUES_SHEET" localSheetId="0">'[2]WP Index'!#REF!</definedName>
    <definedName name="REVIEW_QUERY_ISSUES_SHEET">'[2]WP Index'!#REF!</definedName>
    <definedName name="RULE78">#REF!</definedName>
    <definedName name="sd">#REF!</definedName>
    <definedName name="sdp" localSheetId="0">[3]AMORT!#REF!</definedName>
    <definedName name="sdp">[3]AMORT!#REF!</definedName>
    <definedName name="ShareCapital" localSheetId="0">#REF!</definedName>
    <definedName name="ShareCapital">#REF!</definedName>
    <definedName name="ShareCapitalC" localSheetId="0">#REF!</definedName>
    <definedName name="ShareCapitalC">#REF!</definedName>
    <definedName name="Shareholders" localSheetId="0">#REF!</definedName>
    <definedName name="Shareholders">#REF!</definedName>
    <definedName name="ShareholdersC" localSheetId="0">#REF!</definedName>
    <definedName name="ShareholdersC">#REF!</definedName>
    <definedName name="SheepNumbers">#REF!,#REF!,#REF!</definedName>
    <definedName name="Start_Checklist_BAS_End_Row" localSheetId="0">'[1]Planning Memo'!#REF!</definedName>
    <definedName name="Start_Checklist_BAS_End_Row">'[1]Planning Memo'!#REF!</definedName>
    <definedName name="Start_Checklist_BAS_Section" localSheetId="0">'[1]Planning Memo'!#REF!</definedName>
    <definedName name="Start_Checklist_BAS_Section">'[1]Planning Memo'!#REF!</definedName>
    <definedName name="Start_Checklist_BAS_Start_Row" localSheetId="0">'[1]Planning Memo'!#REF!</definedName>
    <definedName name="Start_Checklist_BAS_Start_Row">'[1]Planning Memo'!#REF!</definedName>
    <definedName name="STS_WORKSHEET" localSheetId="0">'[6]WP Index'!#REF!</definedName>
    <definedName name="STS_WORKSHEET">'[6]WP Index'!#REF!</definedName>
    <definedName name="STS_Worksheet_First_Year_Hide">#REF!</definedName>
    <definedName name="STS_Worksheet_First_Year_True">#REF!</definedName>
    <definedName name="STS_WORKSHEET_WORKPAPER">'[7]File Index'!$D$33</definedName>
    <definedName name="TAX_RECONCILIATION_PP" localSheetId="0">'[7]File Index'!#REF!</definedName>
    <definedName name="TAX_RECONCILIATION_PP">'[7]File Index'!#REF!</definedName>
    <definedName name="TotalHPNumbers">#REF!,#REF!,#REF!,#REF!,#REF!,#REF!,#REF!,#REF!,#REF!,#REF!,#REF!,#REF!</definedName>
    <definedName name="TotalNormalNumbers">#REF!,#REF!,#REF!,#REF!,#REF!,#REF!,#REF!,#REF!,#REF!,#REF!,#REF!,#REF!,#REF!,#REF!,#REF!,#REF!,#REF!,#REF!,#REF!,#REF!,#REF!</definedName>
    <definedName name="Trust_QA_Questions" localSheetId="0">#REF!</definedName>
    <definedName name="Trust_QA_Questions">#REF!</definedName>
    <definedName name="WapitiNumbers">#REF!,#REF!,#REF!</definedName>
    <definedName name="WCWDFY" localSheetId="0">'[2]WP Index'!#REF!</definedName>
    <definedName name="WCWDFY">'[2]WP Index'!#REF!</definedName>
    <definedName name="WP_Bank_Rec_2" localSheetId="0">'[2]WP Index'!#REF!</definedName>
    <definedName name="WP_Bank_Rec_2">'[2]WP Index'!#REF!</definedName>
    <definedName name="WP_Bank_Rec_3" localSheetId="0">'[2]WP Index'!#REF!</definedName>
    <definedName name="WP_Bank_Rec_3">'[2]WP Index'!#REF!</definedName>
    <definedName name="WP_Franking_Acc_Rec" localSheetId="0">'[2]WP Index'!#REF!</definedName>
    <definedName name="WP_Franking_Acc_Rec">'[2]WP Index'!#REF!</definedName>
    <definedName name="WP_Franking_Account_Rec" localSheetId="0">'[2]WP Index'!#REF!</definedName>
    <definedName name="WP_Franking_Account_Rec">'[2]WP Index'!#REF!</definedName>
    <definedName name="WP_HP" localSheetId="0">'[2]WP Index'!#REF!</definedName>
    <definedName name="WP_HP">'[2]WP Index'!#REF!</definedName>
    <definedName name="WP_JOURNALS" localSheetId="0">'[6]WP Index'!#REF!</definedName>
    <definedName name="WP_JOURNALS">'[6]WP Index'!#REF!</definedName>
    <definedName name="WP_Prepayments">'[2]WP Index'!$E$16</definedName>
    <definedName name="WP_Profit_Allocation_Estimates" localSheetId="0">'[2]WP Index'!#REF!</definedName>
    <definedName name="WP_Profit_Allocation_Estimates">'[2]WP Index'!#REF!</definedName>
    <definedName name="WP_Provision_for_Tax" localSheetId="0">'[2]WP Index'!#REF!</definedName>
    <definedName name="WP_Provision_for_Tax">'[2]WP Index'!#REF!</definedName>
    <definedName name="WP_STS_Av_Group_Turnover" localSheetId="0">'[2]WP Index'!#REF!</definedName>
    <definedName name="WP_STS_Av_Group_Turnover">'[2]WP Index'!#REF!</definedName>
    <definedName name="WP_STS_Worksheet">'[6]WP Index'!$E$71</definedName>
    <definedName name="YESNO" localSheetId="0">#REF!</definedName>
    <definedName name="YESNO">#REF!</definedName>
  </definedNames>
  <calcPr calcId="162913"/>
</workbook>
</file>

<file path=xl/calcChain.xml><?xml version="1.0" encoding="utf-8"?>
<calcChain xmlns="http://schemas.openxmlformats.org/spreadsheetml/2006/main">
  <c r="P38" i="8" l="1"/>
  <c r="D8" i="8"/>
  <c r="E25" i="8"/>
  <c r="K25" i="8" s="1"/>
  <c r="O25" i="8" s="1"/>
  <c r="Q25" i="8" s="1"/>
  <c r="D6" i="8" l="1"/>
  <c r="E6" i="8"/>
  <c r="F8" i="8"/>
  <c r="C8" i="8"/>
  <c r="F6" i="8"/>
  <c r="C6" i="8"/>
  <c r="L6" i="5" l="1"/>
  <c r="I21" i="5" s="1"/>
  <c r="L8" i="5" l="1"/>
  <c r="H21" i="5"/>
  <c r="H25" i="5"/>
  <c r="C13" i="8" s="1"/>
  <c r="H24" i="5"/>
  <c r="B11" i="8" s="1"/>
  <c r="F11" i="8" s="1"/>
  <c r="H23" i="5"/>
  <c r="H22" i="5"/>
  <c r="B12" i="8" s="1"/>
  <c r="L137" i="6"/>
  <c r="C5" i="8" l="1"/>
  <c r="C9" i="8" s="1"/>
  <c r="I25" i="5"/>
  <c r="L25" i="5" s="1"/>
  <c r="L7" i="5"/>
  <c r="F12" i="8"/>
  <c r="B13" i="8"/>
  <c r="L24" i="5"/>
  <c r="B26" i="1" s="1"/>
  <c r="J23" i="5"/>
  <c r="B10" i="8"/>
  <c r="F13" i="8"/>
  <c r="C14" i="8"/>
  <c r="J21" i="5"/>
  <c r="H26" i="5"/>
  <c r="L9" i="5" l="1"/>
  <c r="I22" i="5"/>
  <c r="B5" i="8"/>
  <c r="F10" i="8"/>
  <c r="J25" i="5"/>
  <c r="J24" i="5"/>
  <c r="B9" i="8" l="1"/>
  <c r="D9" i="8"/>
  <c r="F5" i="8"/>
  <c r="F14" i="8" s="1"/>
  <c r="E9" i="8"/>
  <c r="N20" i="5"/>
  <c r="N21" i="5" s="1"/>
  <c r="N22" i="5" s="1"/>
  <c r="I26" i="5"/>
  <c r="J26" i="5" s="1"/>
  <c r="J22" i="5"/>
  <c r="B28" i="1"/>
  <c r="L26" i="5"/>
  <c r="F9" i="8" l="1"/>
  <c r="K8" i="9" s="1"/>
  <c r="B14" i="8"/>
  <c r="H17" i="5"/>
  <c r="A7" i="1"/>
</calcChain>
</file>

<file path=xl/sharedStrings.xml><?xml version="1.0" encoding="utf-8"?>
<sst xmlns="http://schemas.openxmlformats.org/spreadsheetml/2006/main" count="1444" uniqueCount="219">
  <si>
    <t>DIRECTOR QUESTIONNAIRE</t>
  </si>
  <si>
    <t>Name:</t>
  </si>
  <si>
    <t>Position:</t>
  </si>
  <si>
    <t>INSTRUCTIONS</t>
  </si>
  <si>
    <t>The accounting and auditing standards require us to understand and document related party transactions.
As such we request confirmations be completed by directors and key management personnel.</t>
  </si>
  <si>
    <t>Title</t>
  </si>
  <si>
    <t>Description</t>
  </si>
  <si>
    <t>Director</t>
  </si>
  <si>
    <t>A person appointed to the position; or 
Appointed to the position of an alternate director and is acting in that capacity; or 
In the case of entities governed by bodies not called a board of directors, to the position of member of the governing body, council, commission etc</t>
  </si>
  <si>
    <t>Key Management Personnel</t>
  </si>
  <si>
    <t xml:space="preserve">People having authority and responsibility for planning, directing and controlling the activities of the entity, directly or indirectly.
</t>
  </si>
  <si>
    <t xml:space="preserve">DIRECTORS REMUNERATION
</t>
  </si>
  <si>
    <t xml:space="preserve">Remuneration received from the company and/or subsidiaires.
</t>
  </si>
  <si>
    <t>From the Company
A$</t>
  </si>
  <si>
    <t>From Subsidiaries
A$</t>
  </si>
  <si>
    <t xml:space="preserve">Remuneration
</t>
  </si>
  <si>
    <t xml:space="preserve">(1) Fees - such as director fees
              - consulting fees
</t>
  </si>
  <si>
    <t xml:space="preserve">(2) Salaries, annual leave, long service leave
</t>
  </si>
  <si>
    <t>(3) Bonus</t>
  </si>
  <si>
    <t xml:space="preserve">(4) Company’s contribution to superannuation
</t>
  </si>
  <si>
    <t xml:space="preserve">(5) Allowances i.e. car, services/goods provided free
</t>
  </si>
  <si>
    <t>(6) Commissions received</t>
  </si>
  <si>
    <t xml:space="preserve">(7) Compensation for loss of office
</t>
  </si>
  <si>
    <t xml:space="preserve">Fees for Professional Services
</t>
  </si>
  <si>
    <t xml:space="preserve">Fees received or receivable by directors or by a firm in which directors are members for professional services rendered to the Company or management and other fees for the year ended.
</t>
  </si>
  <si>
    <t>INTEREST IN TRANSACTIONS (SEE LIST BELOW)</t>
  </si>
  <si>
    <t>I hereby declare that to the best of my knowledge and belief, except as detailed below, I was not a party to any contract, whether directly or indirectly, entered into with the Company during the financial year.</t>
  </si>
  <si>
    <t xml:space="preserve">Details of Transaction (if applicable)
</t>
  </si>
  <si>
    <t xml:space="preserve">Parties to Transaction: 
</t>
  </si>
  <si>
    <t xml:space="preserve">Nature of Transaction:
</t>
  </si>
  <si>
    <t xml:space="preserve">Nature of director’s interest in the transaction:
</t>
  </si>
  <si>
    <t xml:space="preserve">The amount of the transaction
</t>
  </si>
  <si>
    <t xml:space="preserve">The amount of any outstanding balance
</t>
  </si>
  <si>
    <t xml:space="preserve">Terms and conditions (ie secured, time frame, settlement will be in cash)
</t>
  </si>
  <si>
    <t xml:space="preserve">Details of any guarantees
</t>
  </si>
  <si>
    <t xml:space="preserve">Expense recognised during the year in respect to bad or doubtful debts
</t>
  </si>
  <si>
    <t xml:space="preserve">Transactions were completed made on terms equivalent to those that prevail in arm’s length transactions?
</t>
  </si>
  <si>
    <t>CONTINGENCIES AND CAPITAL COMMITMENTS:</t>
  </si>
  <si>
    <t>1. Does the company have any contingent liabilities or capital commitments at year end, or arising after year end?</t>
  </si>
  <si>
    <t xml:space="preserve">If yes, provide details as follows:
</t>
  </si>
  <si>
    <t xml:space="preserve">Commitments
</t>
  </si>
  <si>
    <t>Estimated Amounts  A$</t>
  </si>
  <si>
    <t xml:space="preserve">(1) Committed but unpaid capital expenditure
</t>
  </si>
  <si>
    <t xml:space="preserve">(2) Operating lease commitments (schedule)
</t>
  </si>
  <si>
    <t xml:space="preserve">Contingent Liabilities
</t>
  </si>
  <si>
    <t xml:space="preserve">(1) Guarantees for loans or obligations of subsidiary or related companies
</t>
  </si>
  <si>
    <t xml:space="preserve">(2) Litigation
</t>
  </si>
  <si>
    <t xml:space="preserve">(3) Penalties arising from violation of laws or regulations of governmental agencies
</t>
  </si>
  <si>
    <t xml:space="preserve">(4) Other items
</t>
  </si>
  <si>
    <t>Location</t>
  </si>
  <si>
    <t>AGS Number</t>
  </si>
  <si>
    <t>Surname</t>
  </si>
  <si>
    <t>First name</t>
  </si>
  <si>
    <t>Start Date</t>
  </si>
  <si>
    <t>Substantive Classification</t>
  </si>
  <si>
    <t>Substantive Salary</t>
  </si>
  <si>
    <t>End Date</t>
  </si>
  <si>
    <t>ADJ: Gross Salary (+/-)</t>
  </si>
  <si>
    <t>Payment Summary Total</t>
  </si>
  <si>
    <t>Remuneration Total</t>
  </si>
  <si>
    <t>Australia</t>
  </si>
  <si>
    <t>McSorley</t>
  </si>
  <si>
    <t>Lyons</t>
  </si>
  <si>
    <t>Elizabeth</t>
  </si>
  <si>
    <t>SEB2</t>
  </si>
  <si>
    <t>Personnel Number</t>
  </si>
  <si>
    <t>Elizabeth Lyons</t>
  </si>
  <si>
    <t>Salary</t>
  </si>
  <si>
    <t>Super</t>
  </si>
  <si>
    <t>Libby</t>
  </si>
  <si>
    <t>Annaul</t>
  </si>
  <si>
    <t>Sum of Amount</t>
  </si>
  <si>
    <t>Column Labels</t>
  </si>
  <si>
    <t>Row Labels</t>
  </si>
  <si>
    <t>Emp Super Contributi</t>
  </si>
  <si>
    <t>Mat Leave Taken Exp</t>
  </si>
  <si>
    <t>Misc Leave Taken Exp</t>
  </si>
  <si>
    <t>Other Allowances Emp</t>
  </si>
  <si>
    <t>Redeployment Costs</t>
  </si>
  <si>
    <t>RL Paid</t>
  </si>
  <si>
    <t>Salary - LSL Provisi</t>
  </si>
  <si>
    <t>Salary - RL Provisio</t>
  </si>
  <si>
    <t>Employee Summary</t>
  </si>
  <si>
    <t>Difference</t>
  </si>
  <si>
    <t>Salary/Wages</t>
  </si>
  <si>
    <t>Calculation based on Letters</t>
  </si>
  <si>
    <t>from 1/01/2016</t>
  </si>
  <si>
    <t>Report Provided By SSC Extract from SAP</t>
  </si>
  <si>
    <t>Super 9.5%</t>
  </si>
  <si>
    <t>Company Code</t>
  </si>
  <si>
    <t>Cost Center</t>
  </si>
  <si>
    <t>CCtr Text</t>
  </si>
  <si>
    <t>G/L Account</t>
  </si>
  <si>
    <t>G/L Acc Text</t>
  </si>
  <si>
    <t>Posting Date</t>
  </si>
  <si>
    <t>Last name</t>
  </si>
  <si>
    <t>Initials</t>
  </si>
  <si>
    <t>Wage Type</t>
  </si>
  <si>
    <t>Wage Type Long Text</t>
  </si>
  <si>
    <t>Amount</t>
  </si>
  <si>
    <t>Currency</t>
  </si>
  <si>
    <t>9900</t>
  </si>
  <si>
    <t>83630461</t>
  </si>
  <si>
    <t>AUD</t>
  </si>
  <si>
    <t>1001</t>
  </si>
  <si>
    <t>1000</t>
  </si>
  <si>
    <t>4000</t>
  </si>
  <si>
    <t>Annual Leave</t>
  </si>
  <si>
    <t>60A9</t>
  </si>
  <si>
    <t>ER Telstra Super Fund</t>
  </si>
  <si>
    <t>511101</t>
  </si>
  <si>
    <t>2A00</t>
  </si>
  <si>
    <t>/551</t>
  </si>
  <si>
    <t>Stat.net recalc.diff.</t>
  </si>
  <si>
    <t>/552</t>
  </si>
  <si>
    <t>Stat.net post calculation</t>
  </si>
  <si>
    <t>511250</t>
  </si>
  <si>
    <t>4010</t>
  </si>
  <si>
    <t>Personal Leave</t>
  </si>
  <si>
    <t>512001</t>
  </si>
  <si>
    <t>513001</t>
  </si>
  <si>
    <t>Super Salary</t>
  </si>
  <si>
    <t>Balance of remuneration</t>
  </si>
  <si>
    <t xml:space="preserve">Salary </t>
  </si>
  <si>
    <t>Last Name</t>
  </si>
  <si>
    <t>First Name</t>
  </si>
  <si>
    <t>Superannuation Fund Code</t>
  </si>
  <si>
    <t>Calc. Basic Salary of Super Sal</t>
  </si>
  <si>
    <t>APS Adjust Salary</t>
  </si>
  <si>
    <t>Total Basic salary</t>
  </si>
  <si>
    <t>APS initial salary</t>
  </si>
  <si>
    <t>Calc. HDA Salary of Super Sal</t>
  </si>
  <si>
    <t>APS Adjust Higher duty allowance</t>
  </si>
  <si>
    <t>Total HDA</t>
  </si>
  <si>
    <t>APS initial HDA</t>
  </si>
  <si>
    <t>Calc. Allowances Salary of Super Sal</t>
  </si>
  <si>
    <t>APS Adjust Allowance</t>
  </si>
  <si>
    <t>Total Allowances</t>
  </si>
  <si>
    <t>APS initial allowance</t>
  </si>
  <si>
    <t>Calc. Penalties of Super Sal</t>
  </si>
  <si>
    <t>APS Adjust Penalties</t>
  </si>
  <si>
    <t>Total Penalties</t>
  </si>
  <si>
    <t>TEL</t>
  </si>
  <si>
    <t>In SAP</t>
  </si>
  <si>
    <t>Remuneration Letter</t>
  </si>
  <si>
    <t>Per Calcs</t>
  </si>
  <si>
    <t xml:space="preserve">Rec Leave </t>
  </si>
  <si>
    <t>LSL</t>
  </si>
  <si>
    <t>Annual Salary</t>
  </si>
  <si>
    <t>working Days in year</t>
  </si>
  <si>
    <t>Calculated Pay From working days</t>
  </si>
  <si>
    <t>Actual Pay</t>
  </si>
  <si>
    <t>Variance</t>
  </si>
  <si>
    <t>1/7/2016 - 30/6/2017</t>
  </si>
  <si>
    <t>Provisions</t>
  </si>
  <si>
    <t>Actual Leave Taken</t>
  </si>
  <si>
    <t>From Letter</t>
  </si>
  <si>
    <t>Working days for Libby</t>
  </si>
  <si>
    <t>Personal Leave Taken</t>
  </si>
  <si>
    <t>Salary Adj Per Rem</t>
  </si>
  <si>
    <t>Leave accrued not taken</t>
  </si>
  <si>
    <t>Rec Leave balance available for Libby @30/6/2017</t>
  </si>
  <si>
    <t>First name:</t>
  </si>
  <si>
    <t>Libby (Elisabeth)</t>
  </si>
  <si>
    <t>AGS:</t>
  </si>
  <si>
    <t>Date commenced:</t>
  </si>
  <si>
    <t>Continuous Service broken by changed hours</t>
  </si>
  <si>
    <t>Leave without pay NTCAS</t>
  </si>
  <si>
    <t>Accrual (Hours)</t>
  </si>
  <si>
    <t>Leave taken</t>
  </si>
  <si>
    <t>Balances</t>
  </si>
  <si>
    <t>Agency</t>
  </si>
  <si>
    <t>From:</t>
  </si>
  <si>
    <t>To:</t>
  </si>
  <si>
    <t>Days service</t>
  </si>
  <si>
    <t>FTE</t>
  </si>
  <si>
    <t>Wkly hours:</t>
  </si>
  <si>
    <t>Days NTCAS</t>
  </si>
  <si>
    <t xml:space="preserve">FT </t>
  </si>
  <si>
    <t>PT</t>
  </si>
  <si>
    <t>Hrs</t>
  </si>
  <si>
    <t>WGEA</t>
  </si>
  <si>
    <t>References:</t>
  </si>
  <si>
    <t>Leave taken report:</t>
  </si>
  <si>
    <t>HR Manager Calculations</t>
  </si>
  <si>
    <t>Total remuneration</t>
  </si>
  <si>
    <t>Executives</t>
  </si>
  <si>
    <t>Average Reportable Salary</t>
  </si>
  <si>
    <t>Average Contributed superannuation</t>
  </si>
  <si>
    <t>Average Allowances</t>
  </si>
  <si>
    <t>Average bonus paid</t>
  </si>
  <si>
    <t>Average Total  remuneration</t>
  </si>
  <si>
    <t>No.</t>
  </si>
  <si>
    <t>$</t>
  </si>
  <si>
    <t>...,….,…</t>
  </si>
  <si>
    <t>$250,001 to $275,000</t>
  </si>
  <si>
    <t>Total number of executives</t>
  </si>
  <si>
    <t>Days</t>
  </si>
  <si>
    <t>WGEA NSW - WGEA                   PAY PERIOD ENDING: 28.06.2017    PAY NBR: 26</t>
  </si>
  <si>
    <t>A.C.N.                            ACTUAL PAY DATE: 29.06.2017</t>
  </si>
  <si>
    <t xml:space="preserve"> 9900             Sydney              83630461 Elizabeth Lyons       28.06.2017</t>
  </si>
  <si>
    <t xml:space="preserve">  75.00         Salary     7,031.96   ADJ: Gross 1,932.96  Taxation 1 3,226.00</t>
  </si>
  <si>
    <t xml:space="preserve">                                                           Full Incom 3,226.00</t>
  </si>
  <si>
    <t xml:space="preserve">           0.00    TOTAL    7,031.96    TOTAL    1,932.96      TOTAL  3,226.00</t>
  </si>
  <si>
    <t xml:space="preserve">              CLASS:</t>
  </si>
  <si>
    <t>Error messages</t>
  </si>
  <si>
    <t>Type</t>
  </si>
  <si>
    <t>Error text</t>
  </si>
  <si>
    <t>I</t>
  </si>
  <si>
    <t>Personnel numbers selected........: 1</t>
  </si>
  <si>
    <t>Personnel numbers printed.........: 1</t>
  </si>
  <si>
    <t>Formatted forms...................: 1</t>
  </si>
  <si>
    <t>Formatted pages...................: 1</t>
  </si>
  <si>
    <r>
      <t xml:space="preserve">Super   0.00      Yes                          </t>
    </r>
    <r>
      <rPr>
        <b/>
        <sz val="10"/>
        <rFont val="Arial"/>
        <family val="2"/>
      </rPr>
      <t xml:space="preserve">233087.93 </t>
    </r>
    <r>
      <rPr>
        <sz val="10"/>
        <rFont val="Arial"/>
        <family val="2"/>
      </rPr>
      <t xml:space="preserve">  </t>
    </r>
  </si>
  <si>
    <t>Remuneration paid to executives in 2017-18</t>
  </si>
  <si>
    <t>Highly paid staff</t>
  </si>
  <si>
    <t>Total number of highly paid staff</t>
  </si>
  <si>
    <t>Table B: Remuneration paid to highly paid staff during the reporting period</t>
  </si>
  <si>
    <t xml:space="preserve">Not Applicable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</si>
</sst>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#,##0.00_ ;[Red]\-#,##0.00\ "/>
    <numFmt numFmtId="167" formatCode="#,##0_ ;[Red]\-#,##0\ "/>
    <numFmt numFmtId="168" formatCode="&quot;$&quot;#,##0.00"/>
    <numFmt numFmtId="169" formatCode="0.0"/>
    <numFmt numFmtId="170" formatCode="0.000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164" fontId="4" fillId="0" borderId="0" applyFont="0" applyFill="0" applyBorder="0" applyAlignment="0" applyProtection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4" fillId="37" borderId="22" applyNumberFormat="0" applyFont="0" applyAlignment="0" applyProtection="0"/>
    <xf numFmtId="0" fontId="4" fillId="37" borderId="22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0" borderId="0"/>
    <xf numFmtId="0" fontId="2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22" applyNumberFormat="0" applyFont="0" applyAlignment="0" applyProtection="0"/>
    <xf numFmtId="0" fontId="1" fillId="37" borderId="2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1">
    <xf numFmtId="0" fontId="0" fillId="0" borderId="0" xfId="0"/>
    <xf numFmtId="0" fontId="2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2" fillId="0" borderId="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2" fillId="33" borderId="14" xfId="0" applyFont="1" applyFill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22" fillId="0" borderId="22" xfId="0" applyFont="1" applyBorder="1" applyAlignment="1">
      <alignment vertical="top" wrapText="1"/>
    </xf>
    <xf numFmtId="0" fontId="23" fillId="0" borderId="22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2" xfId="0" applyBorder="1" applyAlignment="1">
      <alignment vertical="top"/>
    </xf>
    <xf numFmtId="0" fontId="21" fillId="0" borderId="22" xfId="0" applyFont="1" applyBorder="1" applyAlignment="1">
      <alignment vertical="top" wrapText="1"/>
    </xf>
    <xf numFmtId="0" fontId="21" fillId="0" borderId="22" xfId="0" quotePrefix="1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2" fillId="0" borderId="22" xfId="0" applyFont="1" applyBorder="1" applyAlignment="1">
      <alignment vertical="top"/>
    </xf>
    <xf numFmtId="0" fontId="24" fillId="34" borderId="33" xfId="55" applyFont="1" applyFill="1" applyBorder="1"/>
    <xf numFmtId="49" fontId="24" fillId="35" borderId="33" xfId="55" applyNumberFormat="1" applyFont="1" applyFill="1" applyBorder="1"/>
    <xf numFmtId="0" fontId="24" fillId="35" borderId="33" xfId="55" applyNumberFormat="1" applyFont="1" applyFill="1" applyBorder="1"/>
    <xf numFmtId="14" fontId="24" fillId="35" borderId="33" xfId="55" applyNumberFormat="1" applyFont="1" applyFill="1" applyBorder="1"/>
    <xf numFmtId="4" fontId="24" fillId="35" borderId="33" xfId="55" applyNumberFormat="1" applyFont="1" applyFill="1" applyBorder="1"/>
    <xf numFmtId="167" fontId="0" fillId="0" borderId="22" xfId="0" applyNumberFormat="1" applyBorder="1" applyAlignment="1">
      <alignment vertical="top" wrapText="1"/>
    </xf>
    <xf numFmtId="0" fontId="3" fillId="0" borderId="0" xfId="122"/>
    <xf numFmtId="0" fontId="3" fillId="38" borderId="22" xfId="122" applyFill="1" applyBorder="1"/>
    <xf numFmtId="14" fontId="3" fillId="38" borderId="22" xfId="122" applyNumberFormat="1" applyFill="1" applyBorder="1"/>
    <xf numFmtId="43" fontId="0" fillId="38" borderId="22" xfId="123" applyFont="1" applyFill="1" applyBorder="1"/>
    <xf numFmtId="43" fontId="0" fillId="39" borderId="34" xfId="123" applyFont="1" applyFill="1" applyBorder="1"/>
    <xf numFmtId="0" fontId="19" fillId="40" borderId="0" xfId="122" applyFont="1" applyFill="1"/>
    <xf numFmtId="0" fontId="19" fillId="40" borderId="35" xfId="122" applyFont="1" applyFill="1" applyBorder="1"/>
    <xf numFmtId="0" fontId="3" fillId="0" borderId="0" xfId="122" applyAlignment="1">
      <alignment horizontal="left"/>
    </xf>
    <xf numFmtId="166" fontId="3" fillId="0" borderId="0" xfId="122" applyNumberFormat="1"/>
    <xf numFmtId="166" fontId="3" fillId="41" borderId="0" xfId="122" applyNumberFormat="1" applyFill="1"/>
    <xf numFmtId="43" fontId="3" fillId="0" borderId="0" xfId="122" applyNumberFormat="1"/>
    <xf numFmtId="0" fontId="19" fillId="0" borderId="22" xfId="122" applyFont="1" applyBorder="1" applyAlignment="1">
      <alignment horizontal="center"/>
    </xf>
    <xf numFmtId="4" fontId="24" fillId="35" borderId="36" xfId="55" applyNumberFormat="1" applyFont="1" applyFill="1" applyBorder="1"/>
    <xf numFmtId="0" fontId="3" fillId="38" borderId="0" xfId="122" applyFill="1"/>
    <xf numFmtId="0" fontId="2" fillId="38" borderId="22" xfId="122" applyFont="1" applyFill="1" applyBorder="1"/>
    <xf numFmtId="43" fontId="24" fillId="0" borderId="0" xfId="123" applyFont="1" applyFill="1" applyBorder="1"/>
    <xf numFmtId="0" fontId="24" fillId="0" borderId="0" xfId="55" applyFont="1" applyFill="1" applyBorder="1"/>
    <xf numFmtId="43" fontId="24" fillId="36" borderId="22" xfId="123" applyFont="1" applyFill="1" applyBorder="1"/>
    <xf numFmtId="43" fontId="24" fillId="35" borderId="22" xfId="123" applyFont="1" applyFill="1" applyBorder="1"/>
    <xf numFmtId="4" fontId="3" fillId="0" borderId="0" xfId="122" applyNumberFormat="1"/>
    <xf numFmtId="14" fontId="22" fillId="0" borderId="0" xfId="0" applyNumberFormat="1" applyFont="1" applyBorder="1" applyAlignment="1">
      <alignment vertical="top" wrapText="1"/>
    </xf>
    <xf numFmtId="4" fontId="0" fillId="0" borderId="0" xfId="0" applyNumberFormat="1"/>
    <xf numFmtId="0" fontId="2" fillId="0" borderId="0" xfId="122" applyFont="1"/>
    <xf numFmtId="43" fontId="3" fillId="0" borderId="37" xfId="122" applyNumberFormat="1" applyBorder="1"/>
    <xf numFmtId="0" fontId="26" fillId="0" borderId="0" xfId="136" applyFont="1"/>
    <xf numFmtId="0" fontId="26" fillId="42" borderId="22" xfId="136" applyFont="1" applyFill="1" applyBorder="1"/>
    <xf numFmtId="14" fontId="26" fillId="0" borderId="0" xfId="136" applyNumberFormat="1" applyFont="1" applyAlignment="1">
      <alignment horizontal="right"/>
    </xf>
    <xf numFmtId="4" fontId="26" fillId="0" borderId="0" xfId="136" applyNumberFormat="1" applyFont="1" applyAlignment="1">
      <alignment horizontal="right"/>
    </xf>
    <xf numFmtId="0" fontId="26" fillId="0" borderId="0" xfId="136" applyFont="1"/>
    <xf numFmtId="0" fontId="26" fillId="42" borderId="22" xfId="136" applyFont="1" applyFill="1" applyBorder="1"/>
    <xf numFmtId="43" fontId="3" fillId="0" borderId="0" xfId="122" applyNumberFormat="1" applyFill="1" applyBorder="1"/>
    <xf numFmtId="14" fontId="3" fillId="0" borderId="0" xfId="122" applyNumberFormat="1" applyFill="1" applyBorder="1"/>
    <xf numFmtId="0" fontId="3" fillId="0" borderId="0" xfId="122" applyFill="1" applyBorder="1"/>
    <xf numFmtId="0" fontId="1" fillId="0" borderId="0" xfId="122" applyFont="1"/>
    <xf numFmtId="1" fontId="27" fillId="0" borderId="0" xfId="0" applyNumberFormat="1" applyFont="1" applyFill="1" applyBorder="1" applyAlignment="1">
      <alignment wrapText="1"/>
    </xf>
    <xf numFmtId="168" fontId="28" fillId="0" borderId="0" xfId="0" applyNumberFormat="1" applyFont="1" applyFill="1" applyBorder="1" applyAlignment="1">
      <alignment wrapText="1"/>
    </xf>
    <xf numFmtId="168" fontId="27" fillId="0" borderId="0" xfId="29" applyNumberFormat="1" applyFont="1" applyFill="1" applyBorder="1" applyAlignment="1">
      <alignment wrapText="1"/>
    </xf>
    <xf numFmtId="0" fontId="27" fillId="0" borderId="0" xfId="0" applyFont="1" applyFill="1" applyAlignment="1">
      <alignment wrapText="1"/>
    </xf>
    <xf numFmtId="168" fontId="27" fillId="0" borderId="22" xfId="0" applyNumberFormat="1" applyFont="1" applyFill="1" applyBorder="1" applyAlignment="1">
      <alignment vertical="center" wrapText="1"/>
    </xf>
    <xf numFmtId="1" fontId="27" fillId="38" borderId="22" xfId="0" applyNumberFormat="1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26" fillId="0" borderId="0" xfId="136" applyFont="1"/>
    <xf numFmtId="0" fontId="26" fillId="42" borderId="22" xfId="136" applyFont="1" applyFill="1" applyBorder="1"/>
    <xf numFmtId="4" fontId="26" fillId="0" borderId="0" xfId="136" applyNumberFormat="1" applyFont="1" applyAlignment="1">
      <alignment horizontal="right"/>
    </xf>
    <xf numFmtId="168" fontId="27" fillId="43" borderId="25" xfId="0" applyNumberFormat="1" applyFont="1" applyFill="1" applyBorder="1" applyAlignment="1">
      <alignment vertical="center" wrapText="1"/>
    </xf>
    <xf numFmtId="0" fontId="29" fillId="43" borderId="24" xfId="0" applyFont="1" applyFill="1" applyBorder="1" applyAlignment="1">
      <alignment vertical="center" wrapText="1"/>
    </xf>
    <xf numFmtId="168" fontId="27" fillId="43" borderId="26" xfId="0" applyNumberFormat="1" applyFont="1" applyFill="1" applyBorder="1" applyAlignment="1">
      <alignment vertical="center" wrapText="1"/>
    </xf>
    <xf numFmtId="168" fontId="27" fillId="43" borderId="38" xfId="0" applyNumberFormat="1" applyFont="1" applyFill="1" applyBorder="1" applyAlignment="1">
      <alignment vertical="center" wrapText="1"/>
    </xf>
    <xf numFmtId="0" fontId="29" fillId="43" borderId="44" xfId="0" applyFont="1" applyFill="1" applyBorder="1" applyAlignment="1">
      <alignment vertical="center" wrapText="1"/>
    </xf>
    <xf numFmtId="168" fontId="28" fillId="0" borderId="43" xfId="0" applyNumberFormat="1" applyFont="1" applyBorder="1" applyAlignment="1">
      <alignment vertical="center" wrapText="1"/>
    </xf>
    <xf numFmtId="168" fontId="27" fillId="0" borderId="26" xfId="0" applyNumberFormat="1" applyFont="1" applyBorder="1" applyAlignment="1">
      <alignment vertical="center" wrapText="1"/>
    </xf>
    <xf numFmtId="168" fontId="22" fillId="0" borderId="42" xfId="0" applyNumberFormat="1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9" fillId="38" borderId="21" xfId="0" applyFont="1" applyFill="1" applyBorder="1" applyAlignment="1">
      <alignment vertical="center" wrapText="1"/>
    </xf>
    <xf numFmtId="1" fontId="27" fillId="36" borderId="22" xfId="0" applyNumberFormat="1" applyFont="1" applyFill="1" applyBorder="1" applyAlignment="1">
      <alignment vertical="center" wrapText="1"/>
    </xf>
    <xf numFmtId="0" fontId="29" fillId="36" borderId="21" xfId="0" applyFont="1" applyFill="1" applyBorder="1" applyAlignment="1">
      <alignment vertical="center" wrapText="1"/>
    </xf>
    <xf numFmtId="168" fontId="27" fillId="39" borderId="20" xfId="29" applyNumberFormat="1" applyFont="1" applyFill="1" applyBorder="1" applyAlignment="1">
      <alignment vertical="center" wrapText="1"/>
    </xf>
    <xf numFmtId="168" fontId="27" fillId="39" borderId="39" xfId="29" applyNumberFormat="1" applyFont="1" applyFill="1" applyBorder="1" applyAlignment="1">
      <alignment vertical="center" wrapText="1"/>
    </xf>
    <xf numFmtId="168" fontId="27" fillId="39" borderId="19" xfId="29" applyNumberFormat="1" applyFont="1" applyFill="1" applyBorder="1" applyAlignment="1">
      <alignment vertical="center" wrapText="1"/>
    </xf>
    <xf numFmtId="0" fontId="29" fillId="39" borderId="18" xfId="0" applyFont="1" applyFill="1" applyBorder="1" applyAlignment="1">
      <alignment vertical="center" wrapText="1"/>
    </xf>
    <xf numFmtId="168" fontId="27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164" fontId="30" fillId="0" borderId="0" xfId="29" applyFont="1" applyAlignment="1">
      <alignment wrapText="1"/>
    </xf>
    <xf numFmtId="0" fontId="29" fillId="0" borderId="41" xfId="0" applyFont="1" applyBorder="1" applyAlignment="1">
      <alignment vertical="center" wrapText="1"/>
    </xf>
    <xf numFmtId="0" fontId="30" fillId="0" borderId="0" xfId="0" applyFont="1" applyAlignment="1">
      <alignment wrapText="1"/>
    </xf>
    <xf numFmtId="0" fontId="0" fillId="0" borderId="0" xfId="0"/>
    <xf numFmtId="0" fontId="27" fillId="0" borderId="0" xfId="0" applyFont="1" applyAlignment="1">
      <alignment wrapText="1"/>
    </xf>
    <xf numFmtId="0" fontId="27" fillId="0" borderId="0" xfId="0" applyFont="1" applyAlignment="1"/>
    <xf numFmtId="168" fontId="27" fillId="0" borderId="0" xfId="0" applyNumberFormat="1" applyFont="1" applyFill="1" applyBorder="1" applyAlignment="1">
      <alignment vertical="top" wrapText="1"/>
    </xf>
    <xf numFmtId="0" fontId="30" fillId="0" borderId="38" xfId="0" applyFont="1" applyBorder="1" applyAlignment="1">
      <alignment wrapText="1"/>
    </xf>
    <xf numFmtId="1" fontId="27" fillId="36" borderId="23" xfId="0" applyNumberFormat="1" applyFont="1" applyFill="1" applyBorder="1" applyAlignment="1">
      <alignment vertical="center" wrapText="1"/>
    </xf>
    <xf numFmtId="1" fontId="27" fillId="38" borderId="23" xfId="0" applyNumberFormat="1" applyFont="1" applyFill="1" applyBorder="1" applyAlignment="1">
      <alignment vertical="center" wrapText="1"/>
    </xf>
    <xf numFmtId="169" fontId="27" fillId="38" borderId="22" xfId="0" applyNumberFormat="1" applyFont="1" applyFill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3" fillId="44" borderId="25" xfId="55" applyFont="1" applyFill="1" applyBorder="1" applyAlignment="1" applyProtection="1">
      <alignment horizontal="left" vertical="center"/>
      <protection hidden="1"/>
    </xf>
    <xf numFmtId="0" fontId="33" fillId="45" borderId="25" xfId="55" applyFont="1" applyFill="1" applyBorder="1" applyAlignment="1" applyProtection="1">
      <alignment horizontal="left" vertical="center"/>
      <protection hidden="1"/>
    </xf>
    <xf numFmtId="0" fontId="33" fillId="45" borderId="46" xfId="55" applyFont="1" applyFill="1" applyBorder="1" applyAlignment="1" applyProtection="1">
      <alignment horizontal="left" vertical="center"/>
      <protection hidden="1"/>
    </xf>
    <xf numFmtId="0" fontId="33" fillId="46" borderId="31" xfId="55" applyFont="1" applyFill="1" applyBorder="1" applyAlignment="1" applyProtection="1">
      <alignment horizontal="left" vertical="center"/>
      <protection hidden="1"/>
    </xf>
    <xf numFmtId="0" fontId="33" fillId="46" borderId="25" xfId="55" applyFont="1" applyFill="1" applyBorder="1" applyAlignment="1" applyProtection="1">
      <alignment horizontal="left" vertical="center"/>
      <protection hidden="1"/>
    </xf>
    <xf numFmtId="0" fontId="33" fillId="47" borderId="25" xfId="55" applyFont="1" applyFill="1" applyBorder="1" applyAlignment="1" applyProtection="1">
      <alignment horizontal="left" vertical="center"/>
      <protection hidden="1"/>
    </xf>
    <xf numFmtId="0" fontId="33" fillId="47" borderId="30" xfId="55" applyFont="1" applyFill="1" applyBorder="1" applyAlignment="1" applyProtection="1">
      <alignment horizontal="left" vertical="center"/>
      <protection hidden="1"/>
    </xf>
    <xf numFmtId="0" fontId="33" fillId="0" borderId="41" xfId="55" applyFont="1" applyFill="1" applyBorder="1" applyAlignment="1" applyProtection="1">
      <alignment horizontal="left" vertical="center"/>
      <protection hidden="1"/>
    </xf>
    <xf numFmtId="0" fontId="34" fillId="0" borderId="0" xfId="55" applyFont="1" applyFill="1" applyBorder="1" applyAlignment="1" applyProtection="1">
      <alignment horizontal="left" vertical="center"/>
      <protection hidden="1"/>
    </xf>
    <xf numFmtId="0" fontId="21" fillId="44" borderId="32" xfId="55" applyNumberFormat="1" applyFont="1" applyFill="1" applyBorder="1" applyAlignment="1" applyProtection="1">
      <alignment horizontal="left" vertical="center"/>
      <protection locked="0" hidden="1"/>
    </xf>
    <xf numFmtId="14" fontId="21" fillId="44" borderId="32" xfId="55" applyNumberFormat="1" applyFont="1" applyFill="1" applyBorder="1" applyAlignment="1" applyProtection="1">
      <alignment horizontal="left" vertical="center"/>
      <protection locked="0" hidden="1"/>
    </xf>
    <xf numFmtId="2" fontId="21" fillId="44" borderId="32" xfId="55" applyNumberFormat="1" applyFont="1" applyFill="1" applyBorder="1" applyAlignment="1" applyProtection="1">
      <alignment horizontal="left" vertical="center"/>
      <protection locked="0" hidden="1"/>
    </xf>
    <xf numFmtId="0" fontId="21" fillId="44" borderId="32" xfId="55" applyFont="1" applyFill="1" applyBorder="1" applyAlignment="1" applyProtection="1">
      <alignment horizontal="left" vertical="center"/>
      <protection locked="0" hidden="1"/>
    </xf>
    <xf numFmtId="0" fontId="21" fillId="45" borderId="32" xfId="55" applyFont="1" applyFill="1" applyBorder="1" applyAlignment="1" applyProtection="1">
      <alignment horizontal="left" vertical="center"/>
      <protection locked="0" hidden="1"/>
    </xf>
    <xf numFmtId="0" fontId="21" fillId="45" borderId="47" xfId="55" applyFont="1" applyFill="1" applyBorder="1" applyAlignment="1" applyProtection="1">
      <alignment horizontal="left" vertical="center"/>
      <protection locked="0" hidden="1"/>
    </xf>
    <xf numFmtId="170" fontId="21" fillId="46" borderId="48" xfId="55" applyNumberFormat="1" applyFont="1" applyFill="1" applyBorder="1" applyAlignment="1" applyProtection="1">
      <alignment horizontal="left" vertical="center"/>
      <protection locked="0" hidden="1"/>
    </xf>
    <xf numFmtId="0" fontId="21" fillId="46" borderId="32" xfId="55" applyFont="1" applyFill="1" applyBorder="1" applyAlignment="1" applyProtection="1">
      <alignment horizontal="left" vertical="center"/>
      <protection locked="0" hidden="1"/>
    </xf>
    <xf numFmtId="0" fontId="21" fillId="47" borderId="32" xfId="55" applyFont="1" applyFill="1" applyBorder="1" applyAlignment="1" applyProtection="1">
      <alignment horizontal="left" vertical="center"/>
      <protection locked="0" hidden="1"/>
    </xf>
    <xf numFmtId="0" fontId="21" fillId="47" borderId="45" xfId="55" applyFont="1" applyFill="1" applyBorder="1" applyAlignment="1" applyProtection="1">
      <alignment horizontal="left" vertical="center"/>
      <protection locked="0" hidden="1"/>
    </xf>
    <xf numFmtId="0" fontId="21" fillId="0" borderId="0" xfId="55" applyFont="1" applyFill="1" applyBorder="1" applyAlignment="1" applyProtection="1">
      <alignment horizontal="left" vertical="center"/>
      <protection hidden="1"/>
    </xf>
    <xf numFmtId="0" fontId="21" fillId="44" borderId="22" xfId="55" applyFont="1" applyFill="1" applyBorder="1" applyAlignment="1" applyProtection="1">
      <alignment horizontal="left" vertical="center"/>
      <protection locked="0" hidden="1"/>
    </xf>
    <xf numFmtId="14" fontId="21" fillId="44" borderId="22" xfId="55" applyNumberFormat="1" applyFont="1" applyFill="1" applyBorder="1" applyAlignment="1" applyProtection="1">
      <alignment horizontal="left" vertical="center"/>
      <protection locked="0" hidden="1"/>
    </xf>
    <xf numFmtId="0" fontId="21" fillId="45" borderId="22" xfId="55" applyFont="1" applyFill="1" applyBorder="1" applyAlignment="1" applyProtection="1">
      <alignment horizontal="left" vertical="center"/>
      <protection locked="0" hidden="1"/>
    </xf>
    <xf numFmtId="0" fontId="21" fillId="45" borderId="50" xfId="55" applyFont="1" applyFill="1" applyBorder="1" applyAlignment="1" applyProtection="1">
      <alignment horizontal="left" vertical="center"/>
      <protection locked="0" hidden="1"/>
    </xf>
    <xf numFmtId="0" fontId="21" fillId="46" borderId="51" xfId="55" applyFont="1" applyFill="1" applyBorder="1" applyAlignment="1" applyProtection="1">
      <alignment horizontal="left" vertical="center"/>
      <protection locked="0" hidden="1"/>
    </xf>
    <xf numFmtId="0" fontId="21" fillId="46" borderId="22" xfId="55" applyFont="1" applyFill="1" applyBorder="1" applyAlignment="1" applyProtection="1">
      <alignment horizontal="left" vertical="center"/>
      <protection locked="0" hidden="1"/>
    </xf>
    <xf numFmtId="0" fontId="21" fillId="47" borderId="22" xfId="55" applyFont="1" applyFill="1" applyBorder="1" applyAlignment="1" applyProtection="1">
      <alignment horizontal="left" vertical="center"/>
      <protection locked="0" hidden="1"/>
    </xf>
    <xf numFmtId="0" fontId="21" fillId="47" borderId="40" xfId="55" applyFont="1" applyFill="1" applyBorder="1" applyAlignment="1" applyProtection="1">
      <alignment horizontal="left" vertical="center"/>
      <protection locked="0" hidden="1"/>
    </xf>
    <xf numFmtId="0" fontId="21" fillId="0" borderId="24" xfId="55" applyFont="1" applyFill="1" applyBorder="1" applyAlignment="1" applyProtection="1">
      <alignment horizontal="left" vertical="center"/>
      <protection locked="0" hidden="1"/>
    </xf>
    <xf numFmtId="16" fontId="0" fillId="0" borderId="0" xfId="0" applyNumberFormat="1"/>
    <xf numFmtId="14" fontId="0" fillId="0" borderId="0" xfId="0" applyNumberFormat="1"/>
    <xf numFmtId="170" fontId="21" fillId="41" borderId="49" xfId="55" applyNumberFormat="1" applyFont="1" applyFill="1" applyBorder="1" applyAlignment="1" applyProtection="1">
      <alignment horizontal="left" vertical="center"/>
      <protection locked="0" hidden="1"/>
    </xf>
    <xf numFmtId="0" fontId="22" fillId="48" borderId="0" xfId="0" applyFont="1" applyFill="1"/>
    <xf numFmtId="0" fontId="0" fillId="48" borderId="0" xfId="0" applyFill="1"/>
    <xf numFmtId="0" fontId="31" fillId="48" borderId="0" xfId="0" applyFont="1" applyFill="1" applyBorder="1"/>
    <xf numFmtId="2" fontId="31" fillId="48" borderId="0" xfId="0" applyNumberFormat="1" applyFont="1" applyFill="1" applyBorder="1"/>
    <xf numFmtId="6" fontId="31" fillId="48" borderId="0" xfId="0" applyNumberFormat="1" applyFont="1" applyFill="1" applyBorder="1"/>
    <xf numFmtId="0" fontId="0" fillId="48" borderId="0" xfId="0" applyFill="1" applyBorder="1"/>
    <xf numFmtId="8" fontId="31" fillId="48" borderId="0" xfId="0" applyNumberFormat="1" applyFont="1" applyFill="1" applyBorder="1"/>
    <xf numFmtId="0" fontId="31" fillId="48" borderId="0" xfId="0" applyFont="1" applyFill="1"/>
    <xf numFmtId="14" fontId="31" fillId="48" borderId="0" xfId="0" applyNumberFormat="1" applyFont="1" applyFill="1"/>
    <xf numFmtId="0" fontId="32" fillId="48" borderId="0" xfId="0" applyFont="1" applyFill="1"/>
    <xf numFmtId="0" fontId="32" fillId="48" borderId="16" xfId="0" applyFont="1" applyFill="1" applyBorder="1" applyAlignment="1">
      <alignment horizontal="center"/>
    </xf>
    <xf numFmtId="0" fontId="22" fillId="48" borderId="0" xfId="55" applyFont="1" applyFill="1" applyAlignment="1" applyProtection="1">
      <alignment horizontal="left" vertical="center"/>
      <protection hidden="1"/>
    </xf>
    <xf numFmtId="0" fontId="34" fillId="48" borderId="0" xfId="55" applyFont="1" applyFill="1" applyBorder="1" applyAlignment="1" applyProtection="1">
      <alignment horizontal="left" vertical="center"/>
      <protection hidden="1"/>
    </xf>
    <xf numFmtId="0" fontId="34" fillId="48" borderId="0" xfId="55" applyFont="1" applyFill="1" applyAlignment="1" applyProtection="1">
      <alignment horizontal="right" vertical="center"/>
      <protection hidden="1"/>
    </xf>
    <xf numFmtId="0" fontId="21" fillId="48" borderId="0" xfId="55" applyFont="1" applyFill="1" applyBorder="1" applyAlignment="1" applyProtection="1">
      <alignment horizontal="left" vertical="center"/>
      <protection locked="0" hidden="1"/>
    </xf>
    <xf numFmtId="0" fontId="0" fillId="48" borderId="52" xfId="0" applyFill="1" applyBorder="1"/>
    <xf numFmtId="169" fontId="27" fillId="48" borderId="22" xfId="0" applyNumberFormat="1" applyFont="1" applyFill="1" applyBorder="1" applyAlignment="1">
      <alignment vertical="center" wrapText="1"/>
    </xf>
    <xf numFmtId="0" fontId="37" fillId="49" borderId="0" xfId="0" applyFont="1" applyFill="1" applyAlignment="1">
      <alignment vertical="center"/>
    </xf>
    <xf numFmtId="0" fontId="36" fillId="49" borderId="0" xfId="0" applyFont="1" applyFill="1" applyAlignment="1">
      <alignment vertical="center"/>
    </xf>
    <xf numFmtId="0" fontId="35" fillId="0" borderId="0" xfId="0" applyFont="1" applyAlignment="1">
      <alignment vertical="center" wrapText="1"/>
    </xf>
    <xf numFmtId="0" fontId="36" fillId="49" borderId="16" xfId="0" applyFont="1" applyFill="1" applyBorder="1" applyAlignment="1">
      <alignment vertical="center"/>
    </xf>
    <xf numFmtId="0" fontId="36" fillId="49" borderId="16" xfId="0" applyFont="1" applyFill="1" applyBorder="1" applyAlignment="1">
      <alignment horizontal="right" vertical="center" wrapText="1"/>
    </xf>
    <xf numFmtId="0" fontId="35" fillId="49" borderId="0" xfId="0" applyFont="1" applyFill="1" applyAlignment="1">
      <alignment wrapText="1"/>
    </xf>
    <xf numFmtId="0" fontId="37" fillId="49" borderId="13" xfId="0" applyFont="1" applyFill="1" applyBorder="1" applyAlignment="1">
      <alignment vertical="center" wrapText="1"/>
    </xf>
    <xf numFmtId="0" fontId="37" fillId="49" borderId="16" xfId="0" applyFont="1" applyFill="1" applyBorder="1" applyAlignment="1">
      <alignment horizontal="right" vertical="center"/>
    </xf>
    <xf numFmtId="0" fontId="22" fillId="0" borderId="0" xfId="55" applyFont="1" applyFill="1" applyBorder="1" applyAlignment="1" applyProtection="1">
      <alignment horizontal="left" vertical="center"/>
      <protection hidden="1"/>
    </xf>
    <xf numFmtId="0" fontId="36" fillId="50" borderId="0" xfId="0" applyFont="1" applyFill="1" applyAlignment="1">
      <alignment horizontal="left" vertical="center" indent="1"/>
    </xf>
    <xf numFmtId="0" fontId="36" fillId="50" borderId="0" xfId="0" applyFont="1" applyFill="1" applyAlignment="1">
      <alignment horizontal="right" vertical="center"/>
    </xf>
    <xf numFmtId="0" fontId="35" fillId="50" borderId="0" xfId="0" applyFont="1" applyFill="1" applyAlignment="1">
      <alignment vertical="center" wrapText="1"/>
    </xf>
    <xf numFmtId="3" fontId="36" fillId="50" borderId="0" xfId="0" applyNumberFormat="1" applyFont="1" applyFill="1" applyAlignment="1">
      <alignment horizontal="right" vertical="center"/>
    </xf>
    <xf numFmtId="0" fontId="36" fillId="50" borderId="0" xfId="0" applyFont="1" applyFill="1" applyAlignment="1">
      <alignment horizontal="right" vertical="center" wrapText="1"/>
    </xf>
    <xf numFmtId="0" fontId="36" fillId="50" borderId="16" xfId="0" applyFont="1" applyFill="1" applyBorder="1" applyAlignment="1">
      <alignment horizontal="right" vertical="center"/>
    </xf>
    <xf numFmtId="0" fontId="37" fillId="0" borderId="0" xfId="0" applyFont="1" applyBorder="1" applyAlignment="1">
      <alignment vertical="center"/>
    </xf>
    <xf numFmtId="0" fontId="36" fillId="49" borderId="0" xfId="0" applyFont="1" applyFill="1" applyBorder="1" applyAlignment="1">
      <alignment vertical="center"/>
    </xf>
    <xf numFmtId="0" fontId="36" fillId="49" borderId="0" xfId="0" applyFont="1" applyFill="1" applyBorder="1" applyAlignment="1">
      <alignment vertical="center" wrapText="1"/>
    </xf>
    <xf numFmtId="0" fontId="37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22" fillId="33" borderId="12" xfId="0" applyFont="1" applyFill="1" applyBorder="1" applyAlignment="1">
      <alignment horizontal="left" vertical="top" wrapText="1"/>
    </xf>
    <xf numFmtId="0" fontId="22" fillId="33" borderId="14" xfId="0" applyFont="1" applyFill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15" xfId="0" applyNumberFormat="1" applyBorder="1" applyAlignment="1">
      <alignment horizontal="left" vertical="top" wrapText="1"/>
    </xf>
    <xf numFmtId="0" fontId="0" fillId="0" borderId="16" xfId="0" applyNumberFormat="1" applyBorder="1" applyAlignment="1">
      <alignment horizontal="left" vertical="top" wrapText="1"/>
    </xf>
    <xf numFmtId="0" fontId="0" fillId="0" borderId="17" xfId="0" applyNumberFormat="1" applyBorder="1" applyAlignment="1">
      <alignment horizontal="left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2" fillId="33" borderId="27" xfId="0" applyFont="1" applyFill="1" applyBorder="1" applyAlignment="1">
      <alignment horizontal="left" vertical="top" wrapText="1"/>
    </xf>
    <xf numFmtId="0" fontId="22" fillId="33" borderId="28" xfId="0" applyFont="1" applyFill="1" applyBorder="1" applyAlignment="1">
      <alignment horizontal="left" vertical="top" wrapText="1"/>
    </xf>
    <xf numFmtId="0" fontId="22" fillId="33" borderId="29" xfId="0" applyFont="1" applyFill="1" applyBorder="1" applyAlignment="1">
      <alignment horizontal="left" vertical="top" wrapText="1"/>
    </xf>
    <xf numFmtId="0" fontId="0" fillId="0" borderId="22" xfId="0" applyNumberForma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36" fillId="49" borderId="0" xfId="0" applyFont="1" applyFill="1" applyAlignment="1">
      <alignment vertical="center"/>
    </xf>
    <xf numFmtId="0" fontId="38" fillId="0" borderId="0" xfId="0" applyFont="1" applyBorder="1" applyAlignment="1">
      <alignment vertical="center"/>
    </xf>
    <xf numFmtId="0" fontId="37" fillId="49" borderId="0" xfId="0" applyFont="1" applyFill="1" applyAlignment="1">
      <alignment vertical="center"/>
    </xf>
    <xf numFmtId="0" fontId="37" fillId="49" borderId="0" xfId="0" applyFont="1" applyFill="1" applyBorder="1" applyAlignment="1">
      <alignment vertical="center"/>
    </xf>
    <xf numFmtId="0" fontId="36" fillId="49" borderId="0" xfId="0" applyFont="1" applyFill="1" applyBorder="1" applyAlignment="1">
      <alignment vertical="center"/>
    </xf>
    <xf numFmtId="0" fontId="36" fillId="49" borderId="0" xfId="0" applyFont="1" applyFill="1" applyBorder="1" applyAlignment="1">
      <alignment vertical="center" wrapText="1"/>
    </xf>
    <xf numFmtId="0" fontId="37" fillId="49" borderId="0" xfId="0" applyFont="1" applyFill="1" applyBorder="1" applyAlignment="1">
      <alignment vertical="center" wrapText="1"/>
    </xf>
    <xf numFmtId="0" fontId="37" fillId="49" borderId="0" xfId="0" applyFont="1" applyFill="1" applyAlignment="1">
      <alignment vertical="center" wrapText="1"/>
    </xf>
    <xf numFmtId="0" fontId="36" fillId="49" borderId="0" xfId="0" applyFont="1" applyFill="1" applyBorder="1" applyAlignment="1">
      <alignment horizontal="right" vertical="center" wrapText="1"/>
    </xf>
    <xf numFmtId="0" fontId="36" fillId="49" borderId="0" xfId="0" applyFont="1" applyFill="1" applyAlignment="1">
      <alignment horizontal="right" vertical="center" wrapText="1"/>
    </xf>
    <xf numFmtId="0" fontId="36" fillId="49" borderId="28" xfId="0" applyFont="1" applyFill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6" fillId="49" borderId="16" xfId="0" applyFont="1" applyFill="1" applyBorder="1" applyAlignment="1">
      <alignment horizontal="right" vertical="center" wrapText="1"/>
    </xf>
    <xf numFmtId="0" fontId="37" fillId="49" borderId="28" xfId="0" applyFont="1" applyFill="1" applyBorder="1" applyAlignment="1">
      <alignment vertical="center"/>
    </xf>
    <xf numFmtId="0" fontId="36" fillId="49" borderId="28" xfId="0" applyFont="1" applyFill="1" applyBorder="1" applyAlignment="1">
      <alignment vertical="center"/>
    </xf>
    <xf numFmtId="0" fontId="36" fillId="49" borderId="28" xfId="0" applyFont="1" applyFill="1" applyBorder="1" applyAlignment="1">
      <alignment vertical="center" wrapText="1"/>
    </xf>
    <xf numFmtId="3" fontId="36" fillId="50" borderId="0" xfId="0" applyNumberFormat="1" applyFont="1" applyFill="1" applyAlignment="1">
      <alignment horizontal="right" vertical="center"/>
    </xf>
    <xf numFmtId="0" fontId="36" fillId="50" borderId="0" xfId="0" applyFont="1" applyFill="1" applyAlignment="1">
      <alignment horizontal="right" vertical="center"/>
    </xf>
    <xf numFmtId="0" fontId="36" fillId="50" borderId="0" xfId="0" applyFont="1" applyFill="1" applyAlignment="1">
      <alignment horizontal="right" vertical="center" wrapText="1"/>
    </xf>
    <xf numFmtId="0" fontId="32" fillId="48" borderId="10" xfId="0" applyFont="1" applyFill="1" applyBorder="1" applyAlignment="1">
      <alignment horizontal="center"/>
    </xf>
    <xf numFmtId="0" fontId="32" fillId="48" borderId="45" xfId="0" applyFont="1" applyFill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31" fillId="48" borderId="0" xfId="0" applyFont="1" applyFill="1"/>
    <xf numFmtId="0" fontId="36" fillId="0" borderId="16" xfId="0" applyFont="1" applyBorder="1" applyAlignment="1">
      <alignment vertical="center" wrapText="1"/>
    </xf>
    <xf numFmtId="0" fontId="38" fillId="49" borderId="0" xfId="0" applyFont="1" applyFill="1" applyAlignment="1">
      <alignment vertical="center"/>
    </xf>
    <xf numFmtId="0" fontId="36" fillId="0" borderId="16" xfId="0" applyFont="1" applyBorder="1" applyAlignment="1">
      <alignment vertical="center"/>
    </xf>
    <xf numFmtId="0" fontId="36" fillId="49" borderId="16" xfId="0" applyFont="1" applyFill="1" applyBorder="1" applyAlignment="1">
      <alignment vertical="center"/>
    </xf>
    <xf numFmtId="0" fontId="37" fillId="49" borderId="28" xfId="0" applyFont="1" applyFill="1" applyBorder="1" applyAlignment="1">
      <alignment vertical="center" wrapText="1"/>
    </xf>
    <xf numFmtId="0" fontId="35" fillId="49" borderId="28" xfId="0" applyFont="1" applyFill="1" applyBorder="1" applyAlignment="1">
      <alignment wrapText="1"/>
    </xf>
    <xf numFmtId="0" fontId="36" fillId="49" borderId="0" xfId="0" applyFont="1" applyFill="1" applyAlignment="1">
      <alignment horizontal="left" vertical="center" indent="1"/>
    </xf>
    <xf numFmtId="0" fontId="36" fillId="49" borderId="0" xfId="0" applyFont="1" applyFill="1" applyAlignment="1">
      <alignment horizontal="right" vertical="center"/>
    </xf>
    <xf numFmtId="0" fontId="36" fillId="49" borderId="16" xfId="0" applyFont="1" applyFill="1" applyBorder="1" applyAlignment="1">
      <alignment horizontal="left" vertical="center" indent="1"/>
    </xf>
    <xf numFmtId="0" fontId="36" fillId="49" borderId="16" xfId="0" applyFont="1" applyFill="1" applyBorder="1" applyAlignment="1">
      <alignment horizontal="right" vertical="center"/>
    </xf>
    <xf numFmtId="0" fontId="37" fillId="49" borderId="13" xfId="0" applyFont="1" applyFill="1" applyBorder="1" applyAlignment="1">
      <alignment vertical="center" wrapText="1"/>
    </xf>
    <xf numFmtId="0" fontId="37" fillId="49" borderId="13" xfId="0" applyFont="1" applyFill="1" applyBorder="1" applyAlignment="1">
      <alignment horizontal="right" vertical="center" wrapText="1"/>
    </xf>
    <xf numFmtId="0" fontId="39" fillId="0" borderId="0" xfId="0" applyFont="1" applyAlignment="1">
      <alignment vertical="center"/>
    </xf>
  </cellXfs>
  <cellStyles count="176">
    <cellStyle name="20% - Accent1" xfId="124" builtinId="30" customBuiltin="1"/>
    <cellStyle name="20% - Accent1 2" xfId="82"/>
    <cellStyle name="20% - Accent1 2 2" xfId="157"/>
    <cellStyle name="20% - Accent1 3" xfId="139"/>
    <cellStyle name="20% - Accent2" xfId="126" builtinId="34" customBuiltin="1"/>
    <cellStyle name="20% - Accent2 2" xfId="84"/>
    <cellStyle name="20% - Accent2 2 2" xfId="159"/>
    <cellStyle name="20% - Accent2 3" xfId="141"/>
    <cellStyle name="20% - Accent3" xfId="128" builtinId="38" customBuiltin="1"/>
    <cellStyle name="20% - Accent3 2" xfId="86"/>
    <cellStyle name="20% - Accent3 2 2" xfId="161"/>
    <cellStyle name="20% - Accent3 3" xfId="143"/>
    <cellStyle name="20% - Accent4" xfId="130" builtinId="42" customBuiltin="1"/>
    <cellStyle name="20% - Accent4 2" xfId="88"/>
    <cellStyle name="20% - Accent4 2 2" xfId="163"/>
    <cellStyle name="20% - Accent4 3" xfId="145"/>
    <cellStyle name="20% - Accent5" xfId="132" builtinId="46" customBuiltin="1"/>
    <cellStyle name="20% - Accent5 2" xfId="90"/>
    <cellStyle name="20% - Accent5 2 2" xfId="165"/>
    <cellStyle name="20% - Accent5 3" xfId="147"/>
    <cellStyle name="20% - Accent6" xfId="134" builtinId="50" customBuiltin="1"/>
    <cellStyle name="20% - Accent6 2" xfId="92"/>
    <cellStyle name="20% - Accent6 2 2" xfId="167"/>
    <cellStyle name="20% - Accent6 3" xfId="149"/>
    <cellStyle name="40% - Accent1" xfId="125" builtinId="31" customBuiltin="1"/>
    <cellStyle name="40% - Accent1 2" xfId="83"/>
    <cellStyle name="40% - Accent1 2 2" xfId="158"/>
    <cellStyle name="40% - Accent1 3" xfId="140"/>
    <cellStyle name="40% - Accent2" xfId="127" builtinId="35" customBuiltin="1"/>
    <cellStyle name="40% - Accent2 2" xfId="85"/>
    <cellStyle name="40% - Accent2 2 2" xfId="160"/>
    <cellStyle name="40% - Accent2 3" xfId="142"/>
    <cellStyle name="40% - Accent3" xfId="129" builtinId="39" customBuiltin="1"/>
    <cellStyle name="40% - Accent3 2" xfId="87"/>
    <cellStyle name="40% - Accent3 2 2" xfId="162"/>
    <cellStyle name="40% - Accent3 3" xfId="144"/>
    <cellStyle name="40% - Accent4" xfId="131" builtinId="43" customBuiltin="1"/>
    <cellStyle name="40% - Accent4 2" xfId="89"/>
    <cellStyle name="40% - Accent4 2 2" xfId="164"/>
    <cellStyle name="40% - Accent4 3" xfId="146"/>
    <cellStyle name="40% - Accent5" xfId="133" builtinId="47" customBuiltin="1"/>
    <cellStyle name="40% - Accent5 2" xfId="91"/>
    <cellStyle name="40% - Accent5 2 2" xfId="166"/>
    <cellStyle name="40% - Accent5 3" xfId="148"/>
    <cellStyle name="40% - Accent6" xfId="135" builtinId="51" customBuiltin="1"/>
    <cellStyle name="40% - Accent6 2" xfId="93"/>
    <cellStyle name="40% - Accent6 2 2" xfId="168"/>
    <cellStyle name="40% - Accent6 3" xfId="150"/>
    <cellStyle name="60% - Accent1" xfId="18" builtinId="32" customBuiltin="1"/>
    <cellStyle name="60% - Accent2" xfId="20" builtinId="36" customBuiltin="1"/>
    <cellStyle name="60% - Accent3" xfId="22" builtinId="40" customBuiltin="1"/>
    <cellStyle name="60% - Accent4" xfId="24" builtinId="44" customBuiltin="1"/>
    <cellStyle name="60% - Accent5" xfId="26" builtinId="48" customBuiltin="1"/>
    <cellStyle name="60% - Accent6" xfId="28" builtinId="52" customBuiltin="1"/>
    <cellStyle name="Accent1" xfId="17" builtinId="29" customBuiltin="1"/>
    <cellStyle name="Accent2" xfId="19" builtinId="33" customBuiltin="1"/>
    <cellStyle name="Accent3" xfId="21" builtinId="37" customBuiltin="1"/>
    <cellStyle name="Accent4" xfId="23" builtinId="41" customBuiltin="1"/>
    <cellStyle name="Accent5" xfId="25" builtinId="45" customBuiltin="1"/>
    <cellStyle name="Accent6" xfId="2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9"/>
    <cellStyle name="Comma 11" xfId="30"/>
    <cellStyle name="Comma 12" xfId="31"/>
    <cellStyle name="Comma 13" xfId="32"/>
    <cellStyle name="Comma 14" xfId="33"/>
    <cellStyle name="Comma 15" xfId="34"/>
    <cellStyle name="Comma 16" xfId="35"/>
    <cellStyle name="Comma 17" xfId="36"/>
    <cellStyle name="Comma 18" xfId="37"/>
    <cellStyle name="Comma 19" xfId="38"/>
    <cellStyle name="Comma 2" xfId="39"/>
    <cellStyle name="Comma 2 2" xfId="61"/>
    <cellStyle name="Comma 2 2 2" xfId="153"/>
    <cellStyle name="Comma 2 3 3" xfId="40"/>
    <cellStyle name="Comma 20" xfId="41"/>
    <cellStyle name="Comma 21" xfId="42"/>
    <cellStyle name="Comma 22" xfId="43"/>
    <cellStyle name="Comma 23" xfId="44"/>
    <cellStyle name="Comma 24" xfId="59"/>
    <cellStyle name="Comma 24 2" xfId="152"/>
    <cellStyle name="Comma 25" xfId="81"/>
    <cellStyle name="Comma 25 2" xfId="156"/>
    <cellStyle name="Comma 26" xfId="119"/>
    <cellStyle name="Comma 26 2" xfId="171"/>
    <cellStyle name="Comma 27" xfId="120"/>
    <cellStyle name="Comma 27 2" xfId="172"/>
    <cellStyle name="Comma 28" xfId="121"/>
    <cellStyle name="Comma 28 2" xfId="173"/>
    <cellStyle name="Comma 29" xfId="123"/>
    <cellStyle name="Comma 29 2" xfId="175"/>
    <cellStyle name="Comma 3" xfId="45"/>
    <cellStyle name="Comma 4" xfId="46"/>
    <cellStyle name="Comma 5" xfId="47"/>
    <cellStyle name="Comma 6" xfId="48"/>
    <cellStyle name="Comma 7" xfId="49"/>
    <cellStyle name="Comma 8" xfId="50"/>
    <cellStyle name="Comma 9" xfId="51"/>
    <cellStyle name="Currency 2" xfId="52"/>
    <cellStyle name="Currency 3" xfId="53"/>
    <cellStyle name="Currency 4" xfId="5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nput1" xfId="117"/>
    <cellStyle name="Input1 2" xfId="118"/>
    <cellStyle name="Input1 2 2" xfId="170"/>
    <cellStyle name="Input1 3" xfId="169"/>
    <cellStyle name="Linked Cell" xfId="12" builtinId="24" customBuiltin="1"/>
    <cellStyle name="Neutral" xfId="8" builtinId="28" customBuiltin="1"/>
    <cellStyle name="Normal" xfId="0" builtinId="0"/>
    <cellStyle name="Normal 10" xfId="69"/>
    <cellStyle name="Normal 10 2" xfId="104"/>
    <cellStyle name="Normal 11" xfId="70"/>
    <cellStyle name="Normal 11 2" xfId="105"/>
    <cellStyle name="Normal 12" xfId="71"/>
    <cellStyle name="Normal 12 2" xfId="106"/>
    <cellStyle name="Normal 13" xfId="73"/>
    <cellStyle name="Normal 13 2" xfId="108"/>
    <cellStyle name="Normal 14" xfId="74"/>
    <cellStyle name="Normal 14 2" xfId="109"/>
    <cellStyle name="Normal 15" xfId="75"/>
    <cellStyle name="Normal 15 2" xfId="110"/>
    <cellStyle name="Normal 16" xfId="76"/>
    <cellStyle name="Normal 16 2" xfId="111"/>
    <cellStyle name="Normal 17" xfId="77"/>
    <cellStyle name="Normal 17 2" xfId="112"/>
    <cellStyle name="Normal 18" xfId="78"/>
    <cellStyle name="Normal 18 2" xfId="113"/>
    <cellStyle name="Normal 19" xfId="79"/>
    <cellStyle name="Normal 2" xfId="55"/>
    <cellStyle name="Normal 2 2" xfId="64"/>
    <cellStyle name="Normal 2 2 2" xfId="154"/>
    <cellStyle name="Normal 2 3" xfId="72"/>
    <cellStyle name="Normal 2 3 2" xfId="107"/>
    <cellStyle name="Normal 20" xfId="94"/>
    <cellStyle name="Normal 20 2" xfId="114"/>
    <cellStyle name="Normal 21" xfId="95"/>
    <cellStyle name="Normal 21 2" xfId="115"/>
    <cellStyle name="Normal 22" xfId="96"/>
    <cellStyle name="Normal 22 2" xfId="116"/>
    <cellStyle name="Normal 23" xfId="58"/>
    <cellStyle name="Normal 23 2" xfId="151"/>
    <cellStyle name="Normal 24" xfId="122"/>
    <cellStyle name="Normal 24 2" xfId="174"/>
    <cellStyle name="Normal 25" xfId="136"/>
    <cellStyle name="Normal 3" xfId="60"/>
    <cellStyle name="Normal 3 2" xfId="97"/>
    <cellStyle name="Normal 4" xfId="62"/>
    <cellStyle name="Normal 4 2" xfId="98"/>
    <cellStyle name="Normal 5" xfId="63"/>
    <cellStyle name="Normal 5 2" xfId="99"/>
    <cellStyle name="Normal 6" xfId="65"/>
    <cellStyle name="Normal 6 2" xfId="100"/>
    <cellStyle name="Normal 7" xfId="66"/>
    <cellStyle name="Normal 7 2" xfId="101"/>
    <cellStyle name="Normal 8" xfId="67"/>
    <cellStyle name="Normal 8 2" xfId="102"/>
    <cellStyle name="Normal 9" xfId="68"/>
    <cellStyle name="Normal 9 2" xfId="103"/>
    <cellStyle name="Note 2" xfId="80"/>
    <cellStyle name="Note 2 2" xfId="155"/>
    <cellStyle name="Note 3" xfId="137"/>
    <cellStyle name="Note 4" xfId="138"/>
    <cellStyle name="Output" xfId="10" builtinId="21" customBuiltin="1"/>
    <cellStyle name="Percent 2" xfId="56"/>
    <cellStyle name="Percent 3" xfId="57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3</xdr:row>
      <xdr:rowOff>121920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15823</xdr:colOff>
      <xdr:row>39</xdr:row>
      <xdr:rowOff>69153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21423" cy="6607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6</xdr:col>
      <xdr:colOff>599170</xdr:colOff>
      <xdr:row>39</xdr:row>
      <xdr:rowOff>9500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467100"/>
          <a:ext cx="7247620" cy="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14</xdr:col>
      <xdr:colOff>569603</xdr:colOff>
      <xdr:row>50</xdr:row>
      <xdr:rowOff>18924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4438650"/>
          <a:ext cx="15180953" cy="1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8</xdr:col>
      <xdr:colOff>189353</xdr:colOff>
      <xdr:row>51</xdr:row>
      <xdr:rowOff>38071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772150"/>
          <a:ext cx="9180953" cy="2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ndard%20Checklists%202007-08%202008.06.13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\caseware\Documents%20and%20Settings\rebeccab\Local%20Settings\Temporary%20Internet%20Files\OLK7\2008%20Standard%20Working%20Pape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SWIN2K\BOS\windows\TEMP\Accountants%20Time%20Saver%20Package%20Series%201%20V97\1.%20Rule%20of%2078%20Loan%20Amortiz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\caseware\Documents%20and%20Settings\adamf\Local%20Settings\Temporary%20Internet%20Files\Standard%20Checklists%202007%20v4%20draft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\caseware\Documents%20and%20Settings\adamf\Local%20Settings\Temporary%20Internet%20Files\Standard%20Checklists%202006%20v3.XL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ndard%20Work%20Papers%202006%20v4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ndard%20Checklists%202007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01.03b%20-%20Financials%20by%20Year\2016%20Financial%20Year\Financial\Audit%202016\CAP\Client%20Assistance%20Package%20(CAP)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File Index"/>
      <sheetName val="Standard Rates"/>
      <sheetName val="Planning Memo"/>
      <sheetName val="Completion Memo"/>
      <sheetName val="Client Risk Assessment"/>
      <sheetName val="Billing Budget"/>
      <sheetName val="Client File Note"/>
      <sheetName val="Review Issues Sheet"/>
      <sheetName val="ITR Cover Sheet"/>
      <sheetName val="Printing Checklist"/>
      <sheetName val="Tax Advice"/>
      <sheetName val="QA Checklist"/>
      <sheetName val="Checklist - At-Call Loan"/>
      <sheetName val="Checklist - Div7A"/>
      <sheetName val="Checklist - FTE"/>
      <sheetName val="Checklist - P'ship Doco"/>
      <sheetName val="Checklist - Trust Deed"/>
      <sheetName val="Checklist - Workers Comp"/>
      <sheetName val="Checklist - Service Entity"/>
      <sheetName val="Checklist - PSI"/>
      <sheetName val="S W Interview Sheet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Info"/>
      <sheetName val="WP Index"/>
      <sheetName val="Standard Rates"/>
      <sheetName val="Standard Thresholds"/>
      <sheetName val="Tax Rec"/>
      <sheetName val="Journals (1 page)"/>
      <sheetName val="Debtors"/>
      <sheetName val="Bank Rec"/>
      <sheetName val="Prepayments"/>
      <sheetName val="Livestock"/>
      <sheetName val="Trading Stock"/>
      <sheetName val="Borrowing Costs"/>
      <sheetName val="Low Value Pool"/>
      <sheetName val="Capital Asset Schedule"/>
      <sheetName val="Building Write-Off"/>
      <sheetName val="Water Improvements Write-Off"/>
      <sheetName val="Mains Electricity Write-Off"/>
      <sheetName val="Div7A Loan"/>
      <sheetName val="Creditors"/>
      <sheetName val="AWB Loans"/>
      <sheetName val="GST Rec"/>
      <sheetName val="Interest Calc"/>
      <sheetName val="Loan Schedule"/>
      <sheetName val="Interest Deduct"/>
      <sheetName val="Farm Income Split"/>
      <sheetName val="Inv Income"/>
      <sheetName val="Dividend Summary"/>
      <sheetName val="Rental"/>
      <sheetName val="Pvt Use"/>
      <sheetName val="Motor Vec WP"/>
      <sheetName val="Car FBT Stat method"/>
      <sheetName val="Car FBT Op Cost"/>
      <sheetName val="Wages Reconciliation"/>
      <sheetName val="SBE Worksheet"/>
      <sheetName val="Dist - Non Averaging"/>
      <sheetName val="Dist - Averaging"/>
      <sheetName val="Total Debt"/>
      <sheetName val="FMD's"/>
      <sheetName val="Drought Write-Off (s385-105)"/>
      <sheetName val="Drought Write-Off (s385-110)"/>
      <sheetName val="Template Workpaper"/>
    </sheetNames>
    <sheetDataSet>
      <sheetData sheetId="0"/>
      <sheetData sheetId="1">
        <row r="16">
          <cell r="E16" t="str">
            <v>Prepayments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"/>
      <sheetName val="AMOR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ndex"/>
      <sheetName val="Standard Rates"/>
      <sheetName val="Billing Budget"/>
      <sheetName val="Start Checklist"/>
      <sheetName val="Carry Forward Notes - This Year"/>
      <sheetName val="Carry Forward Notes - Next Year"/>
      <sheetName val="ITR Cover Sheet"/>
      <sheetName val="Printing Checklist"/>
      <sheetName val="WCWDFY"/>
      <sheetName val="Client File Note"/>
      <sheetName val="Review Issues Sheet"/>
      <sheetName val="Tax Advice"/>
      <sheetName val="Tax Rec"/>
      <sheetName val="Tax Rec PP"/>
      <sheetName val="STS Worksheet"/>
      <sheetName val="QA Checklist"/>
      <sheetName val="End Of Engagement Checklist"/>
      <sheetName val="Client Risk Assessment"/>
      <sheetName val="Checklist - At-Call Loan"/>
      <sheetName val="Checklist - Div7A"/>
      <sheetName val="Checklist - FTE"/>
      <sheetName val="Checklist - P'ship Doco"/>
      <sheetName val="Checklist - Trust Deed"/>
      <sheetName val="Checklist - Workers Comp"/>
      <sheetName val="Checklist - Service Entity"/>
      <sheetName val="Checklist - PSI"/>
    </sheetNames>
    <sheetDataSet>
      <sheetData sheetId="0">
        <row r="33">
          <cell r="D33" t="str">
            <v>JOURNALS AND COMPUTER WORK SHEETS</v>
          </cell>
        </row>
      </sheetData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ndex"/>
      <sheetName val="Standard Rates"/>
      <sheetName val="Billing Budget"/>
      <sheetName val="Start Checklist"/>
      <sheetName val="Carry Forward Notes - This Year"/>
      <sheetName val="Carry Forward Notes - Next Year"/>
      <sheetName val="ITR Cover Sheet"/>
      <sheetName val="Printing Checklist"/>
      <sheetName val="WCWDFY"/>
      <sheetName val="Client File Note"/>
      <sheetName val="Review Issues Sheet"/>
      <sheetName val="Journals (1 page)"/>
      <sheetName val="STS Worksheet"/>
      <sheetName val="Tax Rec"/>
      <sheetName val="QA Checklist"/>
      <sheetName val="End Of Engagement Checklist"/>
      <sheetName val="Client Risk Assessment"/>
      <sheetName val="Checklist - At-Call Loan"/>
      <sheetName val="Checklist - Div7A"/>
      <sheetName val="Checklist - FTE"/>
      <sheetName val="Checklist - P'ship Doco"/>
      <sheetName val="Checklist - Trust Deed"/>
      <sheetName val="Checklist - Workers Comp"/>
      <sheetName val="Checklist - Service Ent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Index"/>
      <sheetName val="Standard Rates"/>
      <sheetName val="Debtors"/>
      <sheetName val="Bank Rec"/>
      <sheetName val="Prepayments"/>
      <sheetName val="Livestock"/>
      <sheetName val="Trading Stock"/>
      <sheetName val="Borrowing Costs"/>
      <sheetName val="Low Value Pool"/>
      <sheetName val="Capital Asset Schedule"/>
      <sheetName val="Building Write-Off"/>
      <sheetName val="Water Improvements Write-Off"/>
      <sheetName val="Mains Electricity Write-Off"/>
      <sheetName val="Div7A Loan"/>
      <sheetName val="Creditors"/>
      <sheetName val="AWB Loans"/>
      <sheetName val="GST Rec"/>
      <sheetName val="Tax Provision"/>
      <sheetName val="HP Schedule"/>
      <sheetName val="Interest Calc"/>
      <sheetName val="Loan Schedule"/>
      <sheetName val="Interest Deduct"/>
      <sheetName val="Farm Income Split"/>
      <sheetName val="Inv Income"/>
      <sheetName val="Dividend Summary"/>
      <sheetName val="Rental"/>
      <sheetName val="Pvt Use"/>
      <sheetName val="Motor Vec WP"/>
      <sheetName val="Car FBT Stat method"/>
      <sheetName val="Car FBT Op Cost"/>
      <sheetName val="Wages Reconciliation"/>
      <sheetName val="STS Turnover"/>
      <sheetName val="Franking Account"/>
      <sheetName val="Income Est"/>
      <sheetName val="Total Debt"/>
      <sheetName val="FMD's"/>
      <sheetName val="Drought Write-Off (s385-105)"/>
      <sheetName val="Drought Write-Off (s385-110)"/>
      <sheetName val="Template Workpa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ndex"/>
      <sheetName val="Standard Rates"/>
      <sheetName val="Billing Budget"/>
      <sheetName val="Start Checklist"/>
      <sheetName val="Carry Forward Notes - This Year"/>
      <sheetName val="Carry Forward Notes - Next Year"/>
      <sheetName val="ITR Cover Sheet"/>
      <sheetName val="Printing Checklist"/>
      <sheetName val="WCWDFY"/>
      <sheetName val="Client File Note"/>
      <sheetName val="Review Issues Sheet"/>
      <sheetName val="Tax Advice"/>
      <sheetName val="QA Checklist"/>
      <sheetName val="End Of Engagement Checklist"/>
      <sheetName val="Client Risk Assessment"/>
      <sheetName val="Checklist - At-Call Loan"/>
      <sheetName val="Checklist - Div7A"/>
      <sheetName val="Checklist - FTE"/>
      <sheetName val="Checklist - P'ship Doco"/>
      <sheetName val="Checklist - Trust Deed"/>
      <sheetName val="Checklist - Workers Comp"/>
      <sheetName val="Checklist - Service Entity"/>
      <sheetName val="Checklist - PSI"/>
      <sheetName val="Tax Rec"/>
      <sheetName val="STS Worksheet"/>
    </sheetNames>
    <sheetDataSet>
      <sheetData sheetId="0">
        <row r="33">
          <cell r="D33" t="str">
            <v>STS WORKSHEET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ile Index"/>
      <sheetName val="Checklist"/>
      <sheetName val="Related Parties"/>
      <sheetName val="Loan confirmation"/>
      <sheetName val="Director Questionnaire"/>
      <sheetName val="Director Questionnaire NFP"/>
      <sheetName val="Investment in shares (FVTPL)"/>
      <sheetName val="Prepayments"/>
      <sheetName val="Accruals"/>
      <sheetName val="Fixed Assets Reconciliation"/>
      <sheetName val="Fixed Assets Additions"/>
      <sheetName val="Fixed Assets Disposals"/>
      <sheetName val="Solicitor confirmation"/>
      <sheetName val="GST"/>
      <sheetName val="LSL(1)"/>
      <sheetName val="LSL(2)"/>
      <sheetName val="Monthly sales"/>
      <sheetName val="Sheet1"/>
    </sheetNames>
    <sheetDataSet>
      <sheetData sheetId="0">
        <row r="7">
          <cell r="A7" t="str">
            <v xml:space="preserve">Workplace Gender Equality Agency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61"/>
  <sheetViews>
    <sheetView zoomScaleNormal="100" workbookViewId="0">
      <selection activeCell="B28" sqref="B28"/>
    </sheetView>
  </sheetViews>
  <sheetFormatPr defaultRowHeight="12.75" x14ac:dyDescent="0.2"/>
  <cols>
    <col min="1" max="1" width="36.7109375" style="2" customWidth="1"/>
    <col min="2" max="2" width="41.5703125" style="2" customWidth="1"/>
    <col min="3" max="3" width="39.5703125" style="3" customWidth="1"/>
  </cols>
  <sheetData>
    <row r="7" spans="1:3" x14ac:dyDescent="0.2">
      <c r="A7" s="1" t="str">
        <f>+[8]Information!$A$7</f>
        <v xml:space="preserve">Workplace Gender Equality Agency </v>
      </c>
    </row>
    <row r="8" spans="1:3" x14ac:dyDescent="0.2">
      <c r="A8" s="1" t="s">
        <v>0</v>
      </c>
    </row>
    <row r="9" spans="1:3" x14ac:dyDescent="0.2">
      <c r="A9" s="49">
        <v>42916</v>
      </c>
    </row>
    <row r="10" spans="1:3" x14ac:dyDescent="0.2">
      <c r="A10" s="4"/>
    </row>
    <row r="11" spans="1:3" x14ac:dyDescent="0.2">
      <c r="A11" s="4" t="s">
        <v>1</v>
      </c>
      <c r="B11" s="5" t="s">
        <v>66</v>
      </c>
    </row>
    <row r="12" spans="1:3" x14ac:dyDescent="0.2">
      <c r="A12" s="4" t="s">
        <v>2</v>
      </c>
      <c r="B12" s="6" t="s">
        <v>7</v>
      </c>
    </row>
    <row r="13" spans="1:3" ht="13.5" thickBot="1" x14ac:dyDescent="0.25">
      <c r="A13" s="4"/>
    </row>
    <row r="14" spans="1:3" ht="26.25" customHeight="1" thickBot="1" x14ac:dyDescent="0.25">
      <c r="A14" s="7" t="s">
        <v>3</v>
      </c>
      <c r="B14" s="8"/>
      <c r="C14" s="9"/>
    </row>
    <row r="15" spans="1:3" s="3" customFormat="1" ht="49.5" customHeight="1" thickBot="1" x14ac:dyDescent="0.25">
      <c r="A15" s="182" t="s">
        <v>4</v>
      </c>
      <c r="B15" s="183"/>
      <c r="C15" s="184"/>
    </row>
    <row r="16" spans="1:3" x14ac:dyDescent="0.2">
      <c r="A16" s="10" t="s">
        <v>5</v>
      </c>
      <c r="B16" s="185" t="s">
        <v>6</v>
      </c>
      <c r="C16" s="186"/>
    </row>
    <row r="17" spans="1:3" ht="59.25" customHeight="1" x14ac:dyDescent="0.2">
      <c r="A17" s="11" t="s">
        <v>7</v>
      </c>
      <c r="B17" s="178" t="s">
        <v>8</v>
      </c>
      <c r="C17" s="187"/>
    </row>
    <row r="18" spans="1:3" ht="53.25" customHeight="1" thickBot="1" x14ac:dyDescent="0.25">
      <c r="A18" s="12" t="s">
        <v>9</v>
      </c>
      <c r="B18" s="188" t="s">
        <v>10</v>
      </c>
      <c r="C18" s="189"/>
    </row>
    <row r="20" spans="1:3" ht="13.5" thickBot="1" x14ac:dyDescent="0.25"/>
    <row r="21" spans="1:3" ht="26.25" customHeight="1" x14ac:dyDescent="0.2">
      <c r="A21" s="190" t="s">
        <v>11</v>
      </c>
      <c r="B21" s="191"/>
      <c r="C21" s="192"/>
    </row>
    <row r="22" spans="1:3" ht="22.5" customHeight="1" x14ac:dyDescent="0.2">
      <c r="A22" s="193" t="s">
        <v>12</v>
      </c>
      <c r="B22" s="193"/>
      <c r="C22" s="193"/>
    </row>
    <row r="23" spans="1:3" ht="25.5" x14ac:dyDescent="0.2">
      <c r="A23" s="13"/>
      <c r="B23" s="13" t="s">
        <v>13</v>
      </c>
      <c r="C23" s="13" t="s">
        <v>14</v>
      </c>
    </row>
    <row r="24" spans="1:3" ht="25.5" x14ac:dyDescent="0.2">
      <c r="A24" s="14" t="s">
        <v>15</v>
      </c>
      <c r="B24" s="15"/>
      <c r="C24" s="16"/>
    </row>
    <row r="25" spans="1:3" ht="38.25" x14ac:dyDescent="0.2">
      <c r="A25" s="17" t="s">
        <v>16</v>
      </c>
      <c r="B25" s="28">
        <v>0</v>
      </c>
      <c r="C25" s="16"/>
    </row>
    <row r="26" spans="1:3" ht="38.25" x14ac:dyDescent="0.2">
      <c r="A26" s="17" t="s">
        <v>17</v>
      </c>
      <c r="B26" s="28">
        <f>Reconcilliation!L24</f>
        <v>233791.12000000002</v>
      </c>
      <c r="C26" s="16"/>
    </row>
    <row r="27" spans="1:3" ht="22.5" customHeight="1" x14ac:dyDescent="0.2">
      <c r="A27" s="18" t="s">
        <v>18</v>
      </c>
      <c r="B27" s="28">
        <v>0</v>
      </c>
      <c r="C27" s="16"/>
    </row>
    <row r="28" spans="1:3" ht="38.25" x14ac:dyDescent="0.2">
      <c r="A28" s="17" t="s">
        <v>19</v>
      </c>
      <c r="B28" s="28">
        <f>Reconcilliation!L25</f>
        <v>17424.615000000002</v>
      </c>
      <c r="C28" s="16"/>
    </row>
    <row r="29" spans="1:3" ht="38.25" x14ac:dyDescent="0.2">
      <c r="A29" s="17" t="s">
        <v>20</v>
      </c>
      <c r="B29" s="28">
        <v>0</v>
      </c>
      <c r="C29" s="16"/>
    </row>
    <row r="30" spans="1:3" ht="24" customHeight="1" x14ac:dyDescent="0.2">
      <c r="A30" s="17" t="s">
        <v>21</v>
      </c>
      <c r="B30" s="28">
        <v>0</v>
      </c>
      <c r="C30" s="16"/>
    </row>
    <row r="31" spans="1:3" ht="25.5" x14ac:dyDescent="0.2">
      <c r="A31" s="17" t="s">
        <v>22</v>
      </c>
      <c r="B31" s="28">
        <v>0</v>
      </c>
      <c r="C31" s="16"/>
    </row>
    <row r="32" spans="1:3" x14ac:dyDescent="0.2">
      <c r="A32" s="15"/>
      <c r="B32" s="15"/>
      <c r="C32" s="16"/>
    </row>
    <row r="33" spans="1:3" ht="25.5" x14ac:dyDescent="0.2">
      <c r="A33" s="14" t="s">
        <v>23</v>
      </c>
      <c r="B33" s="15"/>
      <c r="C33" s="16"/>
    </row>
    <row r="34" spans="1:3" ht="77.25" thickBot="1" x14ac:dyDescent="0.25">
      <c r="A34" s="17" t="s">
        <v>24</v>
      </c>
      <c r="B34" s="15"/>
      <c r="C34" s="16"/>
    </row>
    <row r="35" spans="1:3" ht="26.25" customHeight="1" x14ac:dyDescent="0.2">
      <c r="A35" s="190" t="s">
        <v>25</v>
      </c>
      <c r="B35" s="191"/>
      <c r="C35" s="192"/>
    </row>
    <row r="36" spans="1:3" ht="39.75" customHeight="1" x14ac:dyDescent="0.2">
      <c r="A36" s="194" t="s">
        <v>26</v>
      </c>
      <c r="B36" s="194"/>
      <c r="C36" s="194"/>
    </row>
    <row r="37" spans="1:3" ht="25.5" x14ac:dyDescent="0.2">
      <c r="A37" s="14" t="s">
        <v>27</v>
      </c>
      <c r="B37" s="179"/>
      <c r="C37" s="179"/>
    </row>
    <row r="38" spans="1:3" ht="25.5" x14ac:dyDescent="0.2">
      <c r="A38" s="17" t="s">
        <v>28</v>
      </c>
      <c r="B38" s="179"/>
      <c r="C38" s="179"/>
    </row>
    <row r="39" spans="1:3" ht="25.5" x14ac:dyDescent="0.2">
      <c r="A39" s="17" t="s">
        <v>29</v>
      </c>
      <c r="B39" s="179"/>
      <c r="C39" s="179"/>
    </row>
    <row r="40" spans="1:3" ht="38.25" x14ac:dyDescent="0.2">
      <c r="A40" s="17" t="s">
        <v>30</v>
      </c>
      <c r="B40" s="179"/>
      <c r="C40" s="179"/>
    </row>
    <row r="41" spans="1:3" ht="25.5" x14ac:dyDescent="0.2">
      <c r="A41" s="17" t="s">
        <v>31</v>
      </c>
      <c r="B41" s="179"/>
      <c r="C41" s="179"/>
    </row>
    <row r="42" spans="1:3" ht="25.5" x14ac:dyDescent="0.2">
      <c r="A42" s="17" t="s">
        <v>32</v>
      </c>
      <c r="B42" s="179"/>
      <c r="C42" s="179"/>
    </row>
    <row r="43" spans="1:3" ht="38.25" x14ac:dyDescent="0.2">
      <c r="A43" s="17" t="s">
        <v>33</v>
      </c>
      <c r="B43" s="179"/>
      <c r="C43" s="179"/>
    </row>
    <row r="44" spans="1:3" ht="25.5" x14ac:dyDescent="0.2">
      <c r="A44" s="17" t="s">
        <v>34</v>
      </c>
      <c r="B44" s="179"/>
      <c r="C44" s="179"/>
    </row>
    <row r="45" spans="1:3" ht="38.25" x14ac:dyDescent="0.2">
      <c r="A45" s="17" t="s">
        <v>35</v>
      </c>
      <c r="B45" s="179"/>
      <c r="C45" s="179"/>
    </row>
    <row r="46" spans="1:3" ht="51.75" thickBot="1" x14ac:dyDescent="0.25">
      <c r="A46" s="17" t="s">
        <v>36</v>
      </c>
      <c r="B46" s="180"/>
      <c r="C46" s="181"/>
    </row>
    <row r="47" spans="1:3" ht="13.5" thickBot="1" x14ac:dyDescent="0.25">
      <c r="A47" s="19"/>
      <c r="B47" s="20"/>
      <c r="C47" s="21"/>
    </row>
    <row r="48" spans="1:3" ht="26.25" customHeight="1" thickBot="1" x14ac:dyDescent="0.25">
      <c r="A48" s="175" t="s">
        <v>37</v>
      </c>
      <c r="B48" s="176"/>
      <c r="C48"/>
    </row>
    <row r="49" spans="1:3" ht="38.25" customHeight="1" x14ac:dyDescent="0.2">
      <c r="A49" s="177" t="s">
        <v>38</v>
      </c>
      <c r="B49" s="177"/>
      <c r="C49"/>
    </row>
    <row r="50" spans="1:3" ht="25.5" customHeight="1" x14ac:dyDescent="0.2">
      <c r="A50" s="178" t="s">
        <v>39</v>
      </c>
      <c r="B50" s="178"/>
      <c r="C50"/>
    </row>
    <row r="51" spans="1:3" ht="25.5" x14ac:dyDescent="0.2">
      <c r="A51" s="14" t="s">
        <v>40</v>
      </c>
      <c r="B51" s="22" t="s">
        <v>41</v>
      </c>
      <c r="C51"/>
    </row>
    <row r="52" spans="1:3" x14ac:dyDescent="0.2">
      <c r="A52" s="15"/>
      <c r="B52" s="15"/>
      <c r="C52"/>
    </row>
    <row r="53" spans="1:3" ht="38.25" x14ac:dyDescent="0.2">
      <c r="A53" s="17" t="s">
        <v>42</v>
      </c>
      <c r="B53" s="15"/>
      <c r="C53"/>
    </row>
    <row r="54" spans="1:3" ht="38.25" x14ac:dyDescent="0.2">
      <c r="A54" s="17" t="s">
        <v>43</v>
      </c>
      <c r="B54" s="15"/>
      <c r="C54"/>
    </row>
    <row r="55" spans="1:3" ht="25.5" x14ac:dyDescent="0.2">
      <c r="A55" s="14" t="s">
        <v>44</v>
      </c>
      <c r="B55" s="15"/>
      <c r="C55"/>
    </row>
    <row r="56" spans="1:3" ht="38.25" x14ac:dyDescent="0.2">
      <c r="A56" s="17" t="s">
        <v>45</v>
      </c>
      <c r="B56" s="15"/>
      <c r="C56"/>
    </row>
    <row r="57" spans="1:3" ht="25.5" x14ac:dyDescent="0.2">
      <c r="A57" s="17" t="s">
        <v>46</v>
      </c>
      <c r="B57" s="15"/>
      <c r="C57"/>
    </row>
    <row r="58" spans="1:3" ht="38.25" x14ac:dyDescent="0.2">
      <c r="A58" s="17" t="s">
        <v>47</v>
      </c>
      <c r="B58" s="15"/>
      <c r="C58"/>
    </row>
    <row r="59" spans="1:3" ht="25.5" x14ac:dyDescent="0.2">
      <c r="A59" s="17" t="s">
        <v>48</v>
      </c>
      <c r="B59" s="15"/>
      <c r="C59"/>
    </row>
    <row r="60" spans="1:3" x14ac:dyDescent="0.2">
      <c r="C60"/>
    </row>
    <row r="61" spans="1:3" x14ac:dyDescent="0.2">
      <c r="C61"/>
    </row>
  </sheetData>
  <mergeCells count="21">
    <mergeCell ref="B40:C40"/>
    <mergeCell ref="A15:C15"/>
    <mergeCell ref="B16:C16"/>
    <mergeCell ref="B17:C17"/>
    <mergeCell ref="B18:C18"/>
    <mergeCell ref="A21:C21"/>
    <mergeCell ref="A22:C22"/>
    <mergeCell ref="A35:C35"/>
    <mergeCell ref="A36:C36"/>
    <mergeCell ref="B37:C37"/>
    <mergeCell ref="B38:C38"/>
    <mergeCell ref="B39:C39"/>
    <mergeCell ref="A48:B48"/>
    <mergeCell ref="A49:B49"/>
    <mergeCell ref="A50:B50"/>
    <mergeCell ref="B41:C41"/>
    <mergeCell ref="B42:C42"/>
    <mergeCell ref="B43:C43"/>
    <mergeCell ref="B44:C44"/>
    <mergeCell ref="B45:C45"/>
    <mergeCell ref="B46:C46"/>
  </mergeCells>
  <pageMargins left="0.51181102362204722" right="0.15748031496062992" top="0" bottom="0.78740157480314965" header="0" footer="0.19685039370078741"/>
  <pageSetup paperSize="9" scale="83" fitToHeight="7" orientation="portrait" r:id="rId1"/>
  <headerFooter alignWithMargins="0">
    <oddFooter>&amp;LSigned: _______________________</oddFooter>
  </headerFooter>
  <rowBreaks count="2" manualBreakCount="2">
    <brk id="20" max="16383" man="1"/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G1" workbookViewId="0">
      <selection activeCell="I32" sqref="I32"/>
    </sheetView>
  </sheetViews>
  <sheetFormatPr defaultColWidth="8.85546875" defaultRowHeight="15" x14ac:dyDescent="0.25"/>
  <cols>
    <col min="1" max="1" width="19.5703125" style="29" bestFit="1" customWidth="1"/>
    <col min="2" max="2" width="14.28515625" style="29" customWidth="1"/>
    <col min="3" max="3" width="16.42578125" style="29" customWidth="1"/>
    <col min="4" max="4" width="10.42578125" style="29" bestFit="1" customWidth="1"/>
    <col min="5" max="6" width="8.85546875" style="29"/>
    <col min="7" max="7" width="27.85546875" style="29" customWidth="1"/>
    <col min="8" max="8" width="16.28515625" style="29" customWidth="1"/>
    <col min="9" max="9" width="18.85546875" style="29" bestFit="1" customWidth="1"/>
    <col min="10" max="10" width="26.42578125" style="29" bestFit="1" customWidth="1"/>
    <col min="11" max="11" width="26.85546875" style="29" customWidth="1"/>
    <col min="12" max="12" width="23.140625" style="29" customWidth="1"/>
    <col min="13" max="13" width="8.85546875" style="29"/>
    <col min="14" max="14" width="11.5703125" style="29" bestFit="1" customWidth="1"/>
    <col min="15" max="16384" width="8.85546875" style="29"/>
  </cols>
  <sheetData>
    <row r="1" spans="1:14" x14ac:dyDescent="0.25">
      <c r="G1" s="29" t="s">
        <v>87</v>
      </c>
      <c r="J1" s="42" t="s">
        <v>85</v>
      </c>
      <c r="K1" s="42"/>
    </row>
    <row r="3" spans="1:14" x14ac:dyDescent="0.25">
      <c r="J3" s="30"/>
      <c r="K3" s="30" t="s">
        <v>69</v>
      </c>
      <c r="L3" s="30"/>
    </row>
    <row r="4" spans="1:14" x14ac:dyDescent="0.25">
      <c r="J4" s="30"/>
      <c r="K4" s="30"/>
      <c r="L4" s="31" t="s">
        <v>86</v>
      </c>
    </row>
    <row r="5" spans="1:14" x14ac:dyDescent="0.25">
      <c r="J5" s="30" t="s">
        <v>70</v>
      </c>
      <c r="K5" s="30" t="s">
        <v>59</v>
      </c>
      <c r="L5" s="32">
        <v>251260</v>
      </c>
      <c r="M5" s="62" t="s">
        <v>144</v>
      </c>
      <c r="N5" s="39"/>
    </row>
    <row r="6" spans="1:14" x14ac:dyDescent="0.25">
      <c r="J6" s="30"/>
      <c r="K6" s="43" t="s">
        <v>121</v>
      </c>
      <c r="L6" s="32">
        <f>'Superable Salary in SAP'!H2</f>
        <v>183417</v>
      </c>
      <c r="M6" s="62" t="s">
        <v>143</v>
      </c>
      <c r="N6" s="39"/>
    </row>
    <row r="7" spans="1:14" x14ac:dyDescent="0.25">
      <c r="J7" s="30"/>
      <c r="K7" s="43" t="s">
        <v>122</v>
      </c>
      <c r="L7" s="32">
        <f>L5-L6-L8</f>
        <v>50418.384999999995</v>
      </c>
      <c r="M7" s="62" t="s">
        <v>145</v>
      </c>
    </row>
    <row r="8" spans="1:14" x14ac:dyDescent="0.25">
      <c r="J8" s="30"/>
      <c r="K8" s="43" t="s">
        <v>88</v>
      </c>
      <c r="L8" s="32">
        <f>L6*0.095</f>
        <v>17424.615000000002</v>
      </c>
      <c r="M8" s="62" t="s">
        <v>145</v>
      </c>
    </row>
    <row r="9" spans="1:14" ht="15.75" thickBot="1" x14ac:dyDescent="0.3">
      <c r="J9" s="30"/>
      <c r="K9" s="30"/>
      <c r="L9" s="33">
        <f>SUM(L6:L8)</f>
        <v>251260</v>
      </c>
    </row>
    <row r="10" spans="1:14" ht="15.75" thickTop="1" x14ac:dyDescent="0.25">
      <c r="J10" s="61"/>
      <c r="K10" s="61"/>
      <c r="L10" s="61"/>
    </row>
    <row r="11" spans="1:14" x14ac:dyDescent="0.25">
      <c r="A11" s="34" t="s">
        <v>71</v>
      </c>
      <c r="B11" s="34"/>
      <c r="C11" s="34" t="s">
        <v>72</v>
      </c>
      <c r="G11" s="23" t="s">
        <v>49</v>
      </c>
      <c r="H11" s="24" t="s">
        <v>60</v>
      </c>
      <c r="J11" s="61"/>
      <c r="K11" s="61"/>
      <c r="L11" s="61"/>
    </row>
    <row r="12" spans="1:14" x14ac:dyDescent="0.25">
      <c r="A12" s="35" t="s">
        <v>73</v>
      </c>
      <c r="B12" s="35" t="s">
        <v>61</v>
      </c>
      <c r="C12" s="35" t="s">
        <v>62</v>
      </c>
      <c r="G12" s="23" t="s">
        <v>50</v>
      </c>
      <c r="H12" s="25">
        <v>83630461</v>
      </c>
      <c r="J12" s="61"/>
      <c r="K12" s="61"/>
      <c r="L12" s="61"/>
    </row>
    <row r="13" spans="1:14" x14ac:dyDescent="0.25">
      <c r="A13" s="36" t="s">
        <v>74</v>
      </c>
      <c r="B13" s="37">
        <v>12305.04</v>
      </c>
      <c r="C13" s="38">
        <v>12721.600000000002</v>
      </c>
      <c r="G13" s="23" t="s">
        <v>51</v>
      </c>
      <c r="H13" s="24" t="s">
        <v>62</v>
      </c>
      <c r="J13" s="61"/>
      <c r="K13" s="61"/>
      <c r="L13" s="61"/>
    </row>
    <row r="14" spans="1:14" x14ac:dyDescent="0.25">
      <c r="A14" s="36" t="s">
        <v>75</v>
      </c>
      <c r="B14" s="37">
        <v>1340.8</v>
      </c>
      <c r="C14" s="37"/>
      <c r="G14" s="23" t="s">
        <v>52</v>
      </c>
      <c r="H14" s="24" t="s">
        <v>63</v>
      </c>
      <c r="J14" s="60"/>
      <c r="K14" s="61"/>
      <c r="L14" s="61"/>
    </row>
    <row r="15" spans="1:14" x14ac:dyDescent="0.25">
      <c r="A15" s="36" t="s">
        <v>76</v>
      </c>
      <c r="B15" s="37"/>
      <c r="C15" s="37">
        <v>2109.59</v>
      </c>
      <c r="G15" s="23" t="s">
        <v>53</v>
      </c>
      <c r="H15" s="26">
        <v>42552</v>
      </c>
      <c r="J15" s="60"/>
      <c r="K15" s="61"/>
      <c r="L15" s="59"/>
    </row>
    <row r="16" spans="1:14" x14ac:dyDescent="0.25">
      <c r="A16" s="36" t="s">
        <v>77</v>
      </c>
      <c r="B16" s="37">
        <v>11885</v>
      </c>
      <c r="C16" s="37"/>
      <c r="G16" s="23" t="s">
        <v>54</v>
      </c>
      <c r="H16" s="24" t="s">
        <v>64</v>
      </c>
      <c r="J16" s="60"/>
      <c r="K16" s="61"/>
      <c r="L16" s="59"/>
    </row>
    <row r="17" spans="1:14" x14ac:dyDescent="0.25">
      <c r="A17" s="36" t="s">
        <v>78</v>
      </c>
      <c r="B17" s="37">
        <v>8000</v>
      </c>
      <c r="C17" s="37"/>
      <c r="G17" s="23" t="s">
        <v>55</v>
      </c>
      <c r="H17" s="27">
        <f>L9</f>
        <v>251260</v>
      </c>
      <c r="J17" s="61"/>
      <c r="K17" s="61"/>
      <c r="L17" s="59"/>
    </row>
    <row r="18" spans="1:14" x14ac:dyDescent="0.25">
      <c r="A18" s="36" t="s">
        <v>79</v>
      </c>
      <c r="B18" s="37">
        <v>7240.74</v>
      </c>
      <c r="C18" s="37"/>
      <c r="G18" s="23" t="s">
        <v>56</v>
      </c>
      <c r="H18" s="26">
        <v>42916</v>
      </c>
      <c r="J18" s="61"/>
      <c r="K18" s="61"/>
      <c r="L18" s="61"/>
    </row>
    <row r="19" spans="1:14" x14ac:dyDescent="0.25">
      <c r="A19" s="36" t="s">
        <v>80</v>
      </c>
      <c r="B19" s="37">
        <v>1469.4299999999998</v>
      </c>
      <c r="C19" s="38">
        <v>1681.27</v>
      </c>
      <c r="G19" s="23"/>
      <c r="H19" s="24"/>
    </row>
    <row r="20" spans="1:14" x14ac:dyDescent="0.25">
      <c r="A20" s="36" t="s">
        <v>81</v>
      </c>
      <c r="B20" s="37">
        <v>-2235.23</v>
      </c>
      <c r="C20" s="38">
        <v>9825.57</v>
      </c>
      <c r="G20" s="23"/>
      <c r="H20" s="41"/>
      <c r="I20" s="40" t="s">
        <v>82</v>
      </c>
      <c r="J20" s="40" t="s">
        <v>83</v>
      </c>
      <c r="L20" s="39"/>
      <c r="N20" s="39">
        <f>(I21+I22)*12/313</f>
        <v>8964.9348881789138</v>
      </c>
    </row>
    <row r="21" spans="1:14" x14ac:dyDescent="0.25">
      <c r="A21" s="36"/>
      <c r="B21" s="37"/>
      <c r="C21" s="38"/>
      <c r="G21" s="23" t="s">
        <v>67</v>
      </c>
      <c r="H21" s="41">
        <f>SUMIF('Sap Extract Summary'!K:K,Reconcilliation!G21,'Sap Extract Summary'!L:L)</f>
        <v>165837.05000000002</v>
      </c>
      <c r="I21" s="47">
        <f>L6</f>
        <v>183417</v>
      </c>
      <c r="J21" s="47">
        <f t="shared" ref="J21:J23" si="0">H21-I21</f>
        <v>-17579.949999999983</v>
      </c>
      <c r="L21" s="39"/>
      <c r="N21" s="39">
        <f>N20/10/7.5</f>
        <v>119.53246517571885</v>
      </c>
    </row>
    <row r="22" spans="1:14" x14ac:dyDescent="0.25">
      <c r="A22" s="36"/>
      <c r="B22" s="37"/>
      <c r="C22" s="38"/>
      <c r="G22" s="23" t="s">
        <v>57</v>
      </c>
      <c r="H22" s="41">
        <f>SUMIF('Sap Extract Summary'!K:K,Reconcilliation!G22,'Sap Extract Summary'!L:L)</f>
        <v>50256.959999999985</v>
      </c>
      <c r="I22" s="47">
        <f>L7</f>
        <v>50418.384999999995</v>
      </c>
      <c r="J22" s="47">
        <f t="shared" si="0"/>
        <v>-161.42500000001019</v>
      </c>
      <c r="L22" s="39"/>
      <c r="N22" s="39">
        <f>H23/N21/7.5</f>
        <v>6.6672765330191579</v>
      </c>
    </row>
    <row r="23" spans="1:14" x14ac:dyDescent="0.25">
      <c r="A23" s="36"/>
      <c r="B23" s="37"/>
      <c r="C23" s="38"/>
      <c r="G23" s="23" t="s">
        <v>107</v>
      </c>
      <c r="H23" s="41">
        <f>SUMIF('Sap Extract Summary'!K:K,Reconcilliation!G23,'Sap Extract Summary'!L:L)</f>
        <v>5977.17</v>
      </c>
      <c r="I23" s="47"/>
      <c r="J23" s="47">
        <f t="shared" si="0"/>
        <v>5977.17</v>
      </c>
      <c r="L23" s="39"/>
    </row>
    <row r="24" spans="1:14" x14ac:dyDescent="0.25">
      <c r="G24" s="23" t="s">
        <v>118</v>
      </c>
      <c r="H24" s="41">
        <f>SUMIF('Sap Extract Summary'!K:K,Reconcilliation!G24,'Sap Extract Summary'!L:L)</f>
        <v>11719.94</v>
      </c>
      <c r="I24" s="47"/>
      <c r="J24" s="47">
        <f t="shared" ref="J24:J26" si="1">H24-I24</f>
        <v>11719.94</v>
      </c>
      <c r="K24" s="51" t="s">
        <v>123</v>
      </c>
      <c r="L24" s="48">
        <f>H21+H22+H23+H24</f>
        <v>233791.12000000002</v>
      </c>
    </row>
    <row r="25" spans="1:14" x14ac:dyDescent="0.25">
      <c r="G25" s="23" t="s">
        <v>109</v>
      </c>
      <c r="H25" s="41">
        <f>SUMIF('Sap Extract Summary'!K:K,Reconcilliation!G25,'Sap Extract Summary'!L:L)</f>
        <v>17491.700000000004</v>
      </c>
      <c r="I25" s="47">
        <f>L8</f>
        <v>17424.615000000002</v>
      </c>
      <c r="J25" s="47">
        <f t="shared" si="1"/>
        <v>67.085000000002765</v>
      </c>
      <c r="K25" s="51" t="s">
        <v>68</v>
      </c>
      <c r="L25" s="39">
        <f>I25</f>
        <v>17424.615000000002</v>
      </c>
    </row>
    <row r="26" spans="1:14" ht="15.75" thickBot="1" x14ac:dyDescent="0.3">
      <c r="G26" s="23" t="s">
        <v>58</v>
      </c>
      <c r="H26" s="46">
        <f>SUM(H21:H25)</f>
        <v>251282.82000000004</v>
      </c>
      <c r="I26" s="46">
        <f>SUM(I21:I25)</f>
        <v>251260</v>
      </c>
      <c r="J26" s="46">
        <f t="shared" si="1"/>
        <v>22.820000000036089</v>
      </c>
      <c r="L26" s="52">
        <f>SUM(L24:L25)</f>
        <v>251215.73500000002</v>
      </c>
    </row>
    <row r="27" spans="1:14" ht="15.75" thickTop="1" x14ac:dyDescent="0.25">
      <c r="G27" s="45"/>
      <c r="H27" s="44"/>
      <c r="I27" s="44"/>
      <c r="J27" s="44"/>
      <c r="L27" s="39"/>
    </row>
    <row r="28" spans="1:14" x14ac:dyDescent="0.25">
      <c r="G28" s="45"/>
      <c r="H28" s="44"/>
      <c r="I28" s="44"/>
      <c r="J28" s="44"/>
      <c r="L28" s="39"/>
    </row>
    <row r="29" spans="1:14" x14ac:dyDescent="0.25">
      <c r="G29" s="45"/>
      <c r="H29" s="44"/>
      <c r="I29" s="44"/>
      <c r="J29" s="44"/>
    </row>
    <row r="30" spans="1:14" x14ac:dyDescent="0.25">
      <c r="G30" s="45"/>
      <c r="H30" s="44"/>
      <c r="I30" s="44"/>
      <c r="J30" s="44"/>
      <c r="L30" s="39"/>
    </row>
    <row r="31" spans="1:14" x14ac:dyDescent="0.25">
      <c r="G31" s="45"/>
      <c r="H31" s="44"/>
      <c r="I31" s="44"/>
      <c r="J31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workbookViewId="0">
      <selection activeCell="F28" sqref="F28"/>
    </sheetView>
  </sheetViews>
  <sheetFormatPr defaultRowHeight="12.75" x14ac:dyDescent="0.2"/>
  <cols>
    <col min="2" max="2" width="10" bestFit="1" customWidth="1"/>
    <col min="8" max="8" width="15.42578125" bestFit="1" customWidth="1"/>
    <col min="19" max="19" width="13.42578125" bestFit="1" customWidth="1"/>
  </cols>
  <sheetData>
    <row r="1" spans="1:19" x14ac:dyDescent="0.2">
      <c r="A1" s="71" t="s">
        <v>65</v>
      </c>
      <c r="B1" s="71" t="s">
        <v>124</v>
      </c>
      <c r="C1" s="71" t="s">
        <v>125</v>
      </c>
      <c r="D1" s="71" t="s">
        <v>126</v>
      </c>
      <c r="E1" s="71" t="s">
        <v>127</v>
      </c>
      <c r="F1" s="71" t="s">
        <v>128</v>
      </c>
      <c r="G1" s="71" t="s">
        <v>129</v>
      </c>
      <c r="H1" s="71" t="s">
        <v>130</v>
      </c>
      <c r="I1" s="71" t="s">
        <v>131</v>
      </c>
      <c r="J1" s="71" t="s">
        <v>132</v>
      </c>
      <c r="K1" s="71" t="s">
        <v>133</v>
      </c>
      <c r="L1" s="71" t="s">
        <v>134</v>
      </c>
      <c r="M1" s="71" t="s">
        <v>135</v>
      </c>
      <c r="N1" s="71" t="s">
        <v>136</v>
      </c>
      <c r="O1" s="71" t="s">
        <v>137</v>
      </c>
      <c r="P1" s="71" t="s">
        <v>138</v>
      </c>
      <c r="Q1" s="71" t="s">
        <v>139</v>
      </c>
      <c r="R1" s="71" t="s">
        <v>140</v>
      </c>
      <c r="S1" s="71" t="s">
        <v>141</v>
      </c>
    </row>
    <row r="2" spans="1:19" x14ac:dyDescent="0.2">
      <c r="A2" s="70" t="s">
        <v>102</v>
      </c>
      <c r="B2" s="70" t="s">
        <v>62</v>
      </c>
      <c r="C2" s="70" t="s">
        <v>63</v>
      </c>
      <c r="D2" s="70" t="s">
        <v>142</v>
      </c>
      <c r="E2" s="72">
        <v>0</v>
      </c>
      <c r="F2" s="72">
        <v>0</v>
      </c>
      <c r="G2" s="72">
        <v>0</v>
      </c>
      <c r="H2" s="72">
        <v>183417</v>
      </c>
      <c r="I2" s="72">
        <v>0</v>
      </c>
      <c r="J2" s="72">
        <v>0</v>
      </c>
      <c r="K2" s="72">
        <v>0</v>
      </c>
      <c r="L2" s="72">
        <v>0</v>
      </c>
      <c r="M2" s="72">
        <v>0</v>
      </c>
      <c r="N2" s="72">
        <v>0</v>
      </c>
      <c r="O2" s="72">
        <v>0</v>
      </c>
      <c r="P2" s="72">
        <v>0</v>
      </c>
      <c r="Q2" s="72">
        <v>0</v>
      </c>
      <c r="R2" s="72">
        <v>0</v>
      </c>
      <c r="S2" s="72">
        <v>0</v>
      </c>
    </row>
    <row r="3" spans="1:19" x14ac:dyDescent="0.2">
      <c r="A3" s="70" t="s">
        <v>102</v>
      </c>
      <c r="B3" s="70" t="s">
        <v>62</v>
      </c>
      <c r="C3" s="70" t="s">
        <v>63</v>
      </c>
      <c r="D3" s="70" t="s">
        <v>142</v>
      </c>
      <c r="E3" s="72">
        <v>0</v>
      </c>
      <c r="F3" s="72">
        <v>0</v>
      </c>
      <c r="G3" s="72">
        <v>0</v>
      </c>
      <c r="H3" s="72">
        <v>183417</v>
      </c>
      <c r="I3" s="72">
        <v>0</v>
      </c>
      <c r="J3" s="72">
        <v>0</v>
      </c>
      <c r="K3" s="72">
        <v>0</v>
      </c>
      <c r="L3" s="72">
        <v>0</v>
      </c>
      <c r="M3" s="72">
        <v>0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I10" sqref="I10:J10"/>
    </sheetView>
  </sheetViews>
  <sheetFormatPr defaultRowHeight="12.75" x14ac:dyDescent="0.2"/>
  <cols>
    <col min="1" max="1" width="21.85546875" customWidth="1"/>
    <col min="3" max="3" width="18.42578125" customWidth="1"/>
    <col min="11" max="11" width="10.140625" bestFit="1" customWidth="1"/>
  </cols>
  <sheetData>
    <row r="1" spans="1:16" ht="15.75" x14ac:dyDescent="0.2">
      <c r="A1" s="196" t="s">
        <v>214</v>
      </c>
      <c r="B1" s="196"/>
      <c r="C1" s="196"/>
      <c r="D1" s="197"/>
      <c r="E1" s="197"/>
      <c r="F1" s="198"/>
      <c r="G1" s="198"/>
      <c r="H1" s="199"/>
      <c r="I1" s="199"/>
      <c r="J1" s="200"/>
      <c r="K1" s="200"/>
      <c r="L1" s="195"/>
      <c r="M1" s="195"/>
    </row>
    <row r="2" spans="1:16" s="96" customFormat="1" x14ac:dyDescent="0.2">
      <c r="A2" s="170"/>
      <c r="B2" s="170"/>
      <c r="C2" s="170"/>
      <c r="D2" s="155"/>
      <c r="E2" s="155"/>
      <c r="F2" s="155"/>
      <c r="G2" s="155"/>
      <c r="H2" s="171"/>
      <c r="I2" s="171"/>
      <c r="J2" s="172"/>
      <c r="K2" s="172"/>
      <c r="L2" s="156"/>
      <c r="M2" s="156"/>
    </row>
    <row r="3" spans="1:16" s="96" customFormat="1" ht="13.5" thickBot="1" x14ac:dyDescent="0.25">
      <c r="A3" s="173"/>
      <c r="B3" s="173"/>
      <c r="C3" s="173"/>
      <c r="D3" s="173"/>
      <c r="E3" s="173"/>
      <c r="F3" s="173"/>
      <c r="G3" s="155"/>
      <c r="H3" s="171"/>
      <c r="I3" s="171"/>
      <c r="J3" s="172"/>
      <c r="K3" s="172"/>
      <c r="L3" s="156"/>
      <c r="M3" s="156"/>
    </row>
    <row r="4" spans="1:16" ht="23.25" customHeight="1" x14ac:dyDescent="0.2">
      <c r="A4" s="201" t="s">
        <v>185</v>
      </c>
      <c r="B4" s="203" t="s">
        <v>186</v>
      </c>
      <c r="C4" s="204" t="s">
        <v>187</v>
      </c>
      <c r="D4" s="204"/>
      <c r="E4" s="204" t="s">
        <v>188</v>
      </c>
      <c r="F4" s="204"/>
      <c r="G4" s="205" t="s">
        <v>189</v>
      </c>
      <c r="H4" s="205"/>
      <c r="I4" s="205"/>
      <c r="J4" s="205"/>
      <c r="K4" s="205" t="s">
        <v>191</v>
      </c>
      <c r="L4" s="205"/>
      <c r="M4" s="206"/>
    </row>
    <row r="5" spans="1:16" x14ac:dyDescent="0.2">
      <c r="A5" s="202"/>
      <c r="B5" s="204"/>
      <c r="C5" s="204"/>
      <c r="D5" s="204"/>
      <c r="E5" s="204"/>
      <c r="F5" s="204"/>
      <c r="G5" s="203"/>
      <c r="H5" s="203"/>
      <c r="I5" s="204" t="s">
        <v>190</v>
      </c>
      <c r="J5" s="204"/>
      <c r="K5" s="203"/>
      <c r="L5" s="203"/>
      <c r="M5" s="206"/>
    </row>
    <row r="6" spans="1:16" ht="15.75" thickBot="1" x14ac:dyDescent="0.25">
      <c r="A6" s="158"/>
      <c r="B6" s="159" t="s">
        <v>192</v>
      </c>
      <c r="C6" s="207" t="s">
        <v>193</v>
      </c>
      <c r="D6" s="207"/>
      <c r="E6" s="207" t="s">
        <v>193</v>
      </c>
      <c r="F6" s="207"/>
      <c r="G6" s="207" t="s">
        <v>193</v>
      </c>
      <c r="H6" s="207"/>
      <c r="I6" s="207" t="s">
        <v>193</v>
      </c>
      <c r="J6" s="207"/>
      <c r="K6" s="207" t="s">
        <v>193</v>
      </c>
      <c r="L6" s="207"/>
      <c r="M6" s="157"/>
    </row>
    <row r="7" spans="1:16" ht="15" x14ac:dyDescent="0.25">
      <c r="A7" s="160"/>
      <c r="B7" s="155"/>
      <c r="C7" s="208"/>
      <c r="D7" s="208"/>
      <c r="E7" s="209"/>
      <c r="F7" s="209"/>
      <c r="G7" s="209"/>
      <c r="H7" s="209"/>
      <c r="I7" s="210"/>
      <c r="J7" s="210"/>
      <c r="K7" s="209"/>
      <c r="L7" s="209"/>
      <c r="M7" s="157"/>
    </row>
    <row r="8" spans="1:16" ht="15" x14ac:dyDescent="0.2">
      <c r="A8" s="164" t="s">
        <v>195</v>
      </c>
      <c r="B8" s="165">
        <v>1</v>
      </c>
      <c r="C8" s="211">
        <v>228642</v>
      </c>
      <c r="D8" s="212"/>
      <c r="E8" s="211">
        <v>29052</v>
      </c>
      <c r="F8" s="212"/>
      <c r="G8" s="212" t="s">
        <v>194</v>
      </c>
      <c r="H8" s="212"/>
      <c r="I8" s="213" t="s">
        <v>194</v>
      </c>
      <c r="J8" s="213"/>
      <c r="K8" s="211">
        <f>C8+E8</f>
        <v>257694</v>
      </c>
      <c r="L8" s="212"/>
      <c r="M8" s="166"/>
    </row>
    <row r="9" spans="1:16" s="96" customFormat="1" ht="15.75" thickBot="1" x14ac:dyDescent="0.25">
      <c r="A9" s="164"/>
      <c r="B9" s="169"/>
      <c r="C9" s="167"/>
      <c r="D9" s="165"/>
      <c r="E9" s="167"/>
      <c r="F9" s="165"/>
      <c r="G9" s="165"/>
      <c r="H9" s="165"/>
      <c r="I9" s="168"/>
      <c r="J9" s="168"/>
      <c r="K9" s="167"/>
      <c r="L9" s="165"/>
      <c r="M9" s="166"/>
    </row>
    <row r="10" spans="1:16" ht="15.75" thickBot="1" x14ac:dyDescent="0.25">
      <c r="A10" s="161" t="s">
        <v>196</v>
      </c>
      <c r="B10" s="162">
        <v>1</v>
      </c>
      <c r="C10" s="208"/>
      <c r="D10" s="208"/>
      <c r="E10" s="208"/>
      <c r="F10" s="208"/>
      <c r="G10" s="208"/>
      <c r="H10" s="208"/>
      <c r="I10" s="210"/>
      <c r="J10" s="210"/>
      <c r="K10" s="209"/>
      <c r="L10" s="209"/>
      <c r="M10" s="157"/>
    </row>
    <row r="14" spans="1:16" x14ac:dyDescent="0.2">
      <c r="A14" s="96"/>
      <c r="K14" s="50"/>
    </row>
    <row r="15" spans="1:16" ht="15.75" x14ac:dyDescent="0.2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06"/>
      <c r="P15" s="206"/>
    </row>
    <row r="16" spans="1:16" x14ac:dyDescent="0.2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206"/>
      <c r="P16" s="206"/>
    </row>
    <row r="17" spans="1:16" x14ac:dyDescent="0.2">
      <c r="A17" s="197" t="s">
        <v>217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206"/>
      <c r="P17" s="206"/>
    </row>
    <row r="18" spans="1:16" x14ac:dyDescent="0.2">
      <c r="A18" s="197"/>
      <c r="B18" s="197"/>
      <c r="C18" s="197"/>
      <c r="D18" s="202"/>
      <c r="E18" s="202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</row>
    <row r="19" spans="1:16" ht="13.5" thickBot="1" x14ac:dyDescent="0.25">
      <c r="A19" s="218"/>
      <c r="B19" s="220"/>
      <c r="C19" s="220"/>
      <c r="D19" s="220"/>
      <c r="E19" s="220"/>
      <c r="F19" s="220"/>
      <c r="G19" s="220"/>
      <c r="H19" s="197"/>
      <c r="I19" s="197"/>
      <c r="J19" s="197"/>
      <c r="K19" s="197"/>
      <c r="L19" s="221"/>
      <c r="M19" s="221"/>
      <c r="N19" s="195"/>
      <c r="O19" s="195"/>
      <c r="P19" s="195"/>
    </row>
    <row r="20" spans="1:16" ht="24" customHeight="1" x14ac:dyDescent="0.2">
      <c r="A20" s="222" t="s">
        <v>185</v>
      </c>
      <c r="B20" s="222"/>
      <c r="C20" s="205" t="s">
        <v>215</v>
      </c>
      <c r="D20" s="205"/>
      <c r="E20" s="205" t="s">
        <v>187</v>
      </c>
      <c r="F20" s="205"/>
      <c r="G20" s="204" t="s">
        <v>188</v>
      </c>
      <c r="H20" s="204"/>
      <c r="I20" s="204" t="s">
        <v>189</v>
      </c>
      <c r="J20" s="204"/>
      <c r="K20" s="205" t="s">
        <v>190</v>
      </c>
      <c r="L20" s="205"/>
      <c r="M20" s="205" t="s">
        <v>191</v>
      </c>
      <c r="N20" s="205"/>
      <c r="O20" s="205"/>
      <c r="P20" s="174"/>
    </row>
    <row r="21" spans="1:16" ht="15.75" thickBot="1" x14ac:dyDescent="0.25">
      <c r="A21" s="221"/>
      <c r="B21" s="221"/>
      <c r="C21" s="207" t="s">
        <v>192</v>
      </c>
      <c r="D21" s="207"/>
      <c r="E21" s="207" t="s">
        <v>193</v>
      </c>
      <c r="F21" s="207"/>
      <c r="G21" s="207" t="s">
        <v>193</v>
      </c>
      <c r="H21" s="207"/>
      <c r="I21" s="207" t="s">
        <v>193</v>
      </c>
      <c r="J21" s="207"/>
      <c r="K21" s="207" t="s">
        <v>193</v>
      </c>
      <c r="L21" s="207"/>
      <c r="M21" s="207" t="s">
        <v>193</v>
      </c>
      <c r="N21" s="207"/>
      <c r="O21" s="207"/>
      <c r="P21" s="174"/>
    </row>
    <row r="22" spans="1:16" ht="15" x14ac:dyDescent="0.25">
      <c r="A22" s="223"/>
      <c r="B22" s="223"/>
      <c r="C22" s="222"/>
      <c r="D22" s="222"/>
      <c r="E22" s="208"/>
      <c r="F22" s="208"/>
      <c r="G22" s="209"/>
      <c r="H22" s="209"/>
      <c r="I22" s="209"/>
      <c r="J22" s="209"/>
      <c r="K22" s="209"/>
      <c r="L22" s="209"/>
      <c r="M22" s="209"/>
      <c r="N22" s="209"/>
      <c r="O22" s="209"/>
      <c r="P22" s="174"/>
    </row>
    <row r="23" spans="1:16" ht="15" x14ac:dyDescent="0.2">
      <c r="A23" s="224" t="s">
        <v>218</v>
      </c>
      <c r="B23" s="224"/>
      <c r="C23" s="204">
        <v>0</v>
      </c>
      <c r="D23" s="204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174"/>
    </row>
    <row r="24" spans="1:16" ht="13.5" customHeight="1" thickBot="1" x14ac:dyDescent="0.25">
      <c r="A24" s="226"/>
      <c r="B24" s="226"/>
      <c r="C24" s="207"/>
      <c r="D24" s="20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174"/>
    </row>
    <row r="25" spans="1:16" ht="15.75" thickBot="1" x14ac:dyDescent="0.25">
      <c r="A25" s="228" t="s">
        <v>216</v>
      </c>
      <c r="B25" s="228"/>
      <c r="C25" s="229">
        <v>0</v>
      </c>
      <c r="D25" s="229"/>
      <c r="E25" s="208"/>
      <c r="F25" s="208"/>
      <c r="G25" s="208"/>
      <c r="H25" s="208"/>
      <c r="I25" s="208"/>
      <c r="J25" s="208"/>
      <c r="K25" s="209"/>
      <c r="L25" s="209"/>
      <c r="M25" s="209"/>
      <c r="N25" s="209"/>
      <c r="O25" s="209"/>
      <c r="P25" s="174"/>
    </row>
    <row r="26" spans="1:16" ht="15" x14ac:dyDescent="0.2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</row>
    <row r="27" spans="1:16" ht="15" x14ac:dyDescent="0.2">
      <c r="A27" s="230"/>
    </row>
  </sheetData>
  <mergeCells count="93">
    <mergeCell ref="K25:L25"/>
    <mergeCell ref="M25:O25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K24:L24"/>
    <mergeCell ref="M24:O24"/>
    <mergeCell ref="K22:L22"/>
    <mergeCell ref="M22:O22"/>
    <mergeCell ref="A23:B23"/>
    <mergeCell ref="C23:D23"/>
    <mergeCell ref="E23:F23"/>
    <mergeCell ref="G23:H23"/>
    <mergeCell ref="I23:J23"/>
    <mergeCell ref="K23:L23"/>
    <mergeCell ref="M23:O23"/>
    <mergeCell ref="A22:B22"/>
    <mergeCell ref="C22:D22"/>
    <mergeCell ref="E22:F22"/>
    <mergeCell ref="G22:H22"/>
    <mergeCell ref="I22:J22"/>
    <mergeCell ref="K20:L20"/>
    <mergeCell ref="M20:O20"/>
    <mergeCell ref="A21:B21"/>
    <mergeCell ref="C21:D21"/>
    <mergeCell ref="E21:F21"/>
    <mergeCell ref="G21:H21"/>
    <mergeCell ref="I21:J21"/>
    <mergeCell ref="K21:L21"/>
    <mergeCell ref="M21:O21"/>
    <mergeCell ref="A20:B20"/>
    <mergeCell ref="C20:D20"/>
    <mergeCell ref="E20:F20"/>
    <mergeCell ref="G20:H20"/>
    <mergeCell ref="I20:J20"/>
    <mergeCell ref="B19:G19"/>
    <mergeCell ref="H19:I19"/>
    <mergeCell ref="J19:K19"/>
    <mergeCell ref="L19:M19"/>
    <mergeCell ref="N19:P19"/>
    <mergeCell ref="A15:N15"/>
    <mergeCell ref="A16:N16"/>
    <mergeCell ref="A17:N17"/>
    <mergeCell ref="O15:P17"/>
    <mergeCell ref="A18:C18"/>
    <mergeCell ref="D18:E18"/>
    <mergeCell ref="F18:G18"/>
    <mergeCell ref="H18:I18"/>
    <mergeCell ref="J18:K18"/>
    <mergeCell ref="L18:M18"/>
    <mergeCell ref="N18:P18"/>
    <mergeCell ref="C10:D10"/>
    <mergeCell ref="E10:F10"/>
    <mergeCell ref="G10:H10"/>
    <mergeCell ref="I10:J10"/>
    <mergeCell ref="K10:L10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K4:L5"/>
    <mergeCell ref="M4:M5"/>
    <mergeCell ref="C6:D6"/>
    <mergeCell ref="E6:F6"/>
    <mergeCell ref="G6:H6"/>
    <mergeCell ref="I6:J6"/>
    <mergeCell ref="K6:L6"/>
    <mergeCell ref="I4:J4"/>
    <mergeCell ref="I5:J5"/>
    <mergeCell ref="A4:A5"/>
    <mergeCell ref="B4:B5"/>
    <mergeCell ref="C4:D5"/>
    <mergeCell ref="E4:F5"/>
    <mergeCell ref="G4:H5"/>
    <mergeCell ref="L1:M1"/>
    <mergeCell ref="A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workbookViewId="0">
      <selection sqref="A1:L134"/>
    </sheetView>
  </sheetViews>
  <sheetFormatPr defaultRowHeight="12.75" x14ac:dyDescent="0.2"/>
  <cols>
    <col min="5" max="5" width="20.28515625" bestFit="1" customWidth="1"/>
    <col min="6" max="6" width="11.7109375" bestFit="1" customWidth="1"/>
    <col min="11" max="11" width="21.5703125" bestFit="1" customWidth="1"/>
    <col min="12" max="12" width="10.140625" bestFit="1" customWidth="1"/>
    <col min="13" max="13" width="8.42578125" bestFit="1" customWidth="1"/>
    <col min="24" max="24" width="21.5703125" bestFit="1" customWidth="1"/>
  </cols>
  <sheetData>
    <row r="1" spans="1:24" x14ac:dyDescent="0.2">
      <c r="A1" s="54" t="s">
        <v>89</v>
      </c>
      <c r="B1" s="54" t="s">
        <v>90</v>
      </c>
      <c r="C1" s="54" t="s">
        <v>91</v>
      </c>
      <c r="D1" s="54" t="s">
        <v>92</v>
      </c>
      <c r="E1" s="54" t="s">
        <v>93</v>
      </c>
      <c r="F1" s="54" t="s">
        <v>94</v>
      </c>
      <c r="G1" s="54" t="s">
        <v>50</v>
      </c>
      <c r="H1" s="54" t="s">
        <v>95</v>
      </c>
      <c r="I1" s="54" t="s">
        <v>96</v>
      </c>
      <c r="J1" s="54" t="s">
        <v>97</v>
      </c>
      <c r="K1" s="54" t="s">
        <v>98</v>
      </c>
      <c r="L1" s="54" t="s">
        <v>99</v>
      </c>
      <c r="M1" s="54" t="s">
        <v>100</v>
      </c>
      <c r="X1" s="58" t="s">
        <v>98</v>
      </c>
    </row>
    <row r="2" spans="1:24" x14ac:dyDescent="0.2">
      <c r="A2" s="53" t="s">
        <v>101</v>
      </c>
      <c r="B2" s="53" t="s">
        <v>104</v>
      </c>
      <c r="C2" s="53"/>
      <c r="D2" s="53" t="s">
        <v>110</v>
      </c>
      <c r="E2" s="53" t="s">
        <v>84</v>
      </c>
      <c r="F2" s="55">
        <v>42552</v>
      </c>
      <c r="G2" s="53" t="s">
        <v>102</v>
      </c>
      <c r="H2" s="53" t="s">
        <v>62</v>
      </c>
      <c r="I2" s="53"/>
      <c r="J2" s="53" t="s">
        <v>105</v>
      </c>
      <c r="K2" s="53" t="s">
        <v>67</v>
      </c>
      <c r="L2" s="56">
        <v>1406.39</v>
      </c>
      <c r="M2" s="53" t="s">
        <v>103</v>
      </c>
      <c r="X2" s="57" t="s">
        <v>67</v>
      </c>
    </row>
    <row r="3" spans="1:24" x14ac:dyDescent="0.2">
      <c r="A3" s="53" t="s">
        <v>101</v>
      </c>
      <c r="B3" s="53" t="s">
        <v>104</v>
      </c>
      <c r="C3" s="53"/>
      <c r="D3" s="53" t="s">
        <v>110</v>
      </c>
      <c r="E3" s="53" t="s">
        <v>84</v>
      </c>
      <c r="F3" s="55">
        <v>42552</v>
      </c>
      <c r="G3" s="53" t="s">
        <v>102</v>
      </c>
      <c r="H3" s="53" t="s">
        <v>62</v>
      </c>
      <c r="I3" s="53"/>
      <c r="J3" s="53" t="s">
        <v>105</v>
      </c>
      <c r="K3" s="53" t="s">
        <v>67</v>
      </c>
      <c r="L3" s="56">
        <v>-703.2</v>
      </c>
      <c r="M3" s="53" t="s">
        <v>103</v>
      </c>
      <c r="X3" s="57" t="s">
        <v>57</v>
      </c>
    </row>
    <row r="4" spans="1:24" x14ac:dyDescent="0.2">
      <c r="A4" s="53" t="s">
        <v>101</v>
      </c>
      <c r="B4" s="53" t="s">
        <v>104</v>
      </c>
      <c r="C4" s="53"/>
      <c r="D4" s="53" t="s">
        <v>110</v>
      </c>
      <c r="E4" s="53" t="s">
        <v>84</v>
      </c>
      <c r="F4" s="55">
        <v>42565</v>
      </c>
      <c r="G4" s="53" t="s">
        <v>102</v>
      </c>
      <c r="H4" s="53" t="s">
        <v>62</v>
      </c>
      <c r="I4" s="53"/>
      <c r="J4" s="53" t="s">
        <v>105</v>
      </c>
      <c r="K4" s="53" t="s">
        <v>67</v>
      </c>
      <c r="L4" s="56">
        <v>7031.96</v>
      </c>
      <c r="M4" s="53" t="s">
        <v>103</v>
      </c>
      <c r="X4" s="57" t="s">
        <v>107</v>
      </c>
    </row>
    <row r="5" spans="1:24" x14ac:dyDescent="0.2">
      <c r="A5" s="53" t="s">
        <v>101</v>
      </c>
      <c r="B5" s="53" t="s">
        <v>104</v>
      </c>
      <c r="C5" s="53"/>
      <c r="D5" s="53" t="s">
        <v>110</v>
      </c>
      <c r="E5" s="53" t="s">
        <v>84</v>
      </c>
      <c r="F5" s="55">
        <v>42565</v>
      </c>
      <c r="G5" s="53" t="s">
        <v>102</v>
      </c>
      <c r="H5" s="53" t="s">
        <v>62</v>
      </c>
      <c r="I5" s="53"/>
      <c r="J5" s="53" t="s">
        <v>111</v>
      </c>
      <c r="K5" s="53" t="s">
        <v>57</v>
      </c>
      <c r="L5" s="56">
        <v>1932.96</v>
      </c>
      <c r="M5" s="53" t="s">
        <v>103</v>
      </c>
      <c r="X5" s="57" t="s">
        <v>113</v>
      </c>
    </row>
    <row r="6" spans="1:24" x14ac:dyDescent="0.2">
      <c r="A6" s="53" t="s">
        <v>101</v>
      </c>
      <c r="B6" s="53" t="s">
        <v>104</v>
      </c>
      <c r="C6" s="53"/>
      <c r="D6" s="53" t="s">
        <v>110</v>
      </c>
      <c r="E6" s="53" t="s">
        <v>84</v>
      </c>
      <c r="F6" s="55">
        <v>42579</v>
      </c>
      <c r="G6" s="53" t="s">
        <v>102</v>
      </c>
      <c r="H6" s="53" t="s">
        <v>62</v>
      </c>
      <c r="I6" s="53"/>
      <c r="J6" s="53" t="s">
        <v>105</v>
      </c>
      <c r="K6" s="53" t="s">
        <v>67</v>
      </c>
      <c r="L6" s="56">
        <v>7031.96</v>
      </c>
      <c r="M6" s="53" t="s">
        <v>103</v>
      </c>
      <c r="X6" s="57" t="s">
        <v>115</v>
      </c>
    </row>
    <row r="7" spans="1:24" x14ac:dyDescent="0.2">
      <c r="A7" s="53" t="s">
        <v>101</v>
      </c>
      <c r="B7" s="53" t="s">
        <v>104</v>
      </c>
      <c r="C7" s="53"/>
      <c r="D7" s="53" t="s">
        <v>110</v>
      </c>
      <c r="E7" s="53" t="s">
        <v>84</v>
      </c>
      <c r="F7" s="55">
        <v>42579</v>
      </c>
      <c r="G7" s="53" t="s">
        <v>102</v>
      </c>
      <c r="H7" s="53" t="s">
        <v>62</v>
      </c>
      <c r="I7" s="53"/>
      <c r="J7" s="53" t="s">
        <v>111</v>
      </c>
      <c r="K7" s="53" t="s">
        <v>57</v>
      </c>
      <c r="L7" s="56">
        <v>1932.96</v>
      </c>
      <c r="M7" s="53" t="s">
        <v>103</v>
      </c>
      <c r="X7" s="57" t="s">
        <v>118</v>
      </c>
    </row>
    <row r="8" spans="1:24" x14ac:dyDescent="0.2">
      <c r="A8" s="53" t="s">
        <v>101</v>
      </c>
      <c r="B8" s="53" t="s">
        <v>104</v>
      </c>
      <c r="C8" s="53"/>
      <c r="D8" s="53" t="s">
        <v>110</v>
      </c>
      <c r="E8" s="53" t="s">
        <v>84</v>
      </c>
      <c r="F8" s="55">
        <v>42583</v>
      </c>
      <c r="G8" s="53" t="s">
        <v>102</v>
      </c>
      <c r="H8" s="53" t="s">
        <v>62</v>
      </c>
      <c r="I8" s="53"/>
      <c r="J8" s="53" t="s">
        <v>105</v>
      </c>
      <c r="K8" s="53" t="s">
        <v>67</v>
      </c>
      <c r="L8" s="56">
        <v>-1406.39</v>
      </c>
      <c r="M8" s="53" t="s">
        <v>103</v>
      </c>
      <c r="X8" s="57" t="s">
        <v>109</v>
      </c>
    </row>
    <row r="9" spans="1:24" x14ac:dyDescent="0.2">
      <c r="A9" s="53" t="s">
        <v>101</v>
      </c>
      <c r="B9" s="53" t="s">
        <v>104</v>
      </c>
      <c r="C9" s="53"/>
      <c r="D9" s="53" t="s">
        <v>110</v>
      </c>
      <c r="E9" s="53" t="s">
        <v>84</v>
      </c>
      <c r="F9" s="55">
        <v>42583</v>
      </c>
      <c r="G9" s="53" t="s">
        <v>102</v>
      </c>
      <c r="H9" s="53" t="s">
        <v>62</v>
      </c>
      <c r="I9" s="53"/>
      <c r="J9" s="53" t="s">
        <v>105</v>
      </c>
      <c r="K9" s="53" t="s">
        <v>67</v>
      </c>
      <c r="L9" s="56">
        <v>3515.98</v>
      </c>
      <c r="M9" s="53" t="s">
        <v>103</v>
      </c>
    </row>
    <row r="10" spans="1:24" x14ac:dyDescent="0.2">
      <c r="A10" s="53" t="s">
        <v>101</v>
      </c>
      <c r="B10" s="53" t="s">
        <v>104</v>
      </c>
      <c r="C10" s="53"/>
      <c r="D10" s="53" t="s">
        <v>110</v>
      </c>
      <c r="E10" s="53" t="s">
        <v>84</v>
      </c>
      <c r="F10" s="55">
        <v>42593</v>
      </c>
      <c r="G10" s="53" t="s">
        <v>102</v>
      </c>
      <c r="H10" s="53" t="s">
        <v>62</v>
      </c>
      <c r="I10" s="53"/>
      <c r="J10" s="53" t="s">
        <v>105</v>
      </c>
      <c r="K10" s="53" t="s">
        <v>67</v>
      </c>
      <c r="L10" s="56">
        <v>7031.96</v>
      </c>
      <c r="M10" s="53" t="s">
        <v>103</v>
      </c>
    </row>
    <row r="11" spans="1:24" x14ac:dyDescent="0.2">
      <c r="A11" s="53" t="s">
        <v>101</v>
      </c>
      <c r="B11" s="53" t="s">
        <v>104</v>
      </c>
      <c r="C11" s="53"/>
      <c r="D11" s="53" t="s">
        <v>110</v>
      </c>
      <c r="E11" s="53" t="s">
        <v>84</v>
      </c>
      <c r="F11" s="55">
        <v>42593</v>
      </c>
      <c r="G11" s="53" t="s">
        <v>102</v>
      </c>
      <c r="H11" s="53" t="s">
        <v>62</v>
      </c>
      <c r="I11" s="53"/>
      <c r="J11" s="53" t="s">
        <v>111</v>
      </c>
      <c r="K11" s="53" t="s">
        <v>57</v>
      </c>
      <c r="L11" s="56">
        <v>1932.96</v>
      </c>
      <c r="M11" s="53" t="s">
        <v>103</v>
      </c>
    </row>
    <row r="12" spans="1:24" x14ac:dyDescent="0.2">
      <c r="A12" s="53" t="s">
        <v>101</v>
      </c>
      <c r="B12" s="53" t="s">
        <v>104</v>
      </c>
      <c r="C12" s="53"/>
      <c r="D12" s="53" t="s">
        <v>110</v>
      </c>
      <c r="E12" s="53" t="s">
        <v>84</v>
      </c>
      <c r="F12" s="55">
        <v>42607</v>
      </c>
      <c r="G12" s="53" t="s">
        <v>102</v>
      </c>
      <c r="H12" s="53" t="s">
        <v>62</v>
      </c>
      <c r="I12" s="53"/>
      <c r="J12" s="53" t="s">
        <v>111</v>
      </c>
      <c r="K12" s="53" t="s">
        <v>57</v>
      </c>
      <c r="L12" s="56">
        <v>1932.96</v>
      </c>
      <c r="M12" s="53" t="s">
        <v>103</v>
      </c>
    </row>
    <row r="13" spans="1:24" x14ac:dyDescent="0.2">
      <c r="A13" s="53" t="s">
        <v>101</v>
      </c>
      <c r="B13" s="53" t="s">
        <v>104</v>
      </c>
      <c r="C13" s="53"/>
      <c r="D13" s="53" t="s">
        <v>110</v>
      </c>
      <c r="E13" s="53" t="s">
        <v>84</v>
      </c>
      <c r="F13" s="55">
        <v>42607</v>
      </c>
      <c r="G13" s="53" t="s">
        <v>102</v>
      </c>
      <c r="H13" s="53" t="s">
        <v>62</v>
      </c>
      <c r="I13" s="53"/>
      <c r="J13" s="53" t="s">
        <v>105</v>
      </c>
      <c r="K13" s="53" t="s">
        <v>67</v>
      </c>
      <c r="L13" s="56">
        <v>7031.96</v>
      </c>
      <c r="M13" s="53" t="s">
        <v>103</v>
      </c>
    </row>
    <row r="14" spans="1:24" x14ac:dyDescent="0.2">
      <c r="A14" s="53" t="s">
        <v>101</v>
      </c>
      <c r="B14" s="53" t="s">
        <v>104</v>
      </c>
      <c r="C14" s="53"/>
      <c r="D14" s="53" t="s">
        <v>110</v>
      </c>
      <c r="E14" s="53" t="s">
        <v>84</v>
      </c>
      <c r="F14" s="55">
        <v>42614</v>
      </c>
      <c r="G14" s="53" t="s">
        <v>102</v>
      </c>
      <c r="H14" s="53" t="s">
        <v>62</v>
      </c>
      <c r="I14" s="53"/>
      <c r="J14" s="53" t="s">
        <v>105</v>
      </c>
      <c r="K14" s="53" t="s">
        <v>67</v>
      </c>
      <c r="L14" s="56">
        <v>-3515.98</v>
      </c>
      <c r="M14" s="53" t="s">
        <v>103</v>
      </c>
    </row>
    <row r="15" spans="1:24" x14ac:dyDescent="0.2">
      <c r="A15" s="53" t="s">
        <v>101</v>
      </c>
      <c r="B15" s="53" t="s">
        <v>104</v>
      </c>
      <c r="C15" s="53"/>
      <c r="D15" s="53" t="s">
        <v>110</v>
      </c>
      <c r="E15" s="53" t="s">
        <v>84</v>
      </c>
      <c r="F15" s="55">
        <v>42614</v>
      </c>
      <c r="G15" s="53" t="s">
        <v>102</v>
      </c>
      <c r="H15" s="53" t="s">
        <v>62</v>
      </c>
      <c r="I15" s="53"/>
      <c r="J15" s="53" t="s">
        <v>105</v>
      </c>
      <c r="K15" s="53" t="s">
        <v>67</v>
      </c>
      <c r="L15" s="56">
        <v>4922.37</v>
      </c>
      <c r="M15" s="53" t="s">
        <v>103</v>
      </c>
    </row>
    <row r="16" spans="1:24" x14ac:dyDescent="0.2">
      <c r="A16" s="53" t="s">
        <v>101</v>
      </c>
      <c r="B16" s="53" t="s">
        <v>104</v>
      </c>
      <c r="C16" s="53"/>
      <c r="D16" s="53" t="s">
        <v>110</v>
      </c>
      <c r="E16" s="53" t="s">
        <v>84</v>
      </c>
      <c r="F16" s="55">
        <v>42621</v>
      </c>
      <c r="G16" s="53" t="s">
        <v>102</v>
      </c>
      <c r="H16" s="53" t="s">
        <v>62</v>
      </c>
      <c r="I16" s="53"/>
      <c r="J16" s="53" t="s">
        <v>105</v>
      </c>
      <c r="K16" s="53" t="s">
        <v>67</v>
      </c>
      <c r="L16" s="56">
        <v>7031.96</v>
      </c>
      <c r="M16" s="53" t="s">
        <v>103</v>
      </c>
    </row>
    <row r="17" spans="1:13" x14ac:dyDescent="0.2">
      <c r="A17" s="53" t="s">
        <v>101</v>
      </c>
      <c r="B17" s="53" t="s">
        <v>104</v>
      </c>
      <c r="C17" s="53"/>
      <c r="D17" s="53" t="s">
        <v>110</v>
      </c>
      <c r="E17" s="53" t="s">
        <v>84</v>
      </c>
      <c r="F17" s="55">
        <v>42621</v>
      </c>
      <c r="G17" s="53" t="s">
        <v>102</v>
      </c>
      <c r="H17" s="53" t="s">
        <v>62</v>
      </c>
      <c r="I17" s="53"/>
      <c r="J17" s="53" t="s">
        <v>111</v>
      </c>
      <c r="K17" s="53" t="s">
        <v>57</v>
      </c>
      <c r="L17" s="56">
        <v>1932.96</v>
      </c>
      <c r="M17" s="53" t="s">
        <v>103</v>
      </c>
    </row>
    <row r="18" spans="1:13" x14ac:dyDescent="0.2">
      <c r="A18" s="53" t="s">
        <v>101</v>
      </c>
      <c r="B18" s="53" t="s">
        <v>104</v>
      </c>
      <c r="C18" s="53"/>
      <c r="D18" s="53" t="s">
        <v>110</v>
      </c>
      <c r="E18" s="53" t="s">
        <v>84</v>
      </c>
      <c r="F18" s="55">
        <v>42635</v>
      </c>
      <c r="G18" s="53" t="s">
        <v>102</v>
      </c>
      <c r="H18" s="53" t="s">
        <v>62</v>
      </c>
      <c r="I18" s="53"/>
      <c r="J18" s="53" t="s">
        <v>111</v>
      </c>
      <c r="K18" s="53" t="s">
        <v>57</v>
      </c>
      <c r="L18" s="56">
        <v>1932.96</v>
      </c>
      <c r="M18" s="53" t="s">
        <v>103</v>
      </c>
    </row>
    <row r="19" spans="1:13" x14ac:dyDescent="0.2">
      <c r="A19" s="53" t="s">
        <v>101</v>
      </c>
      <c r="B19" s="53" t="s">
        <v>104</v>
      </c>
      <c r="C19" s="53"/>
      <c r="D19" s="53" t="s">
        <v>110</v>
      </c>
      <c r="E19" s="53" t="s">
        <v>84</v>
      </c>
      <c r="F19" s="55">
        <v>42635</v>
      </c>
      <c r="G19" s="53" t="s">
        <v>102</v>
      </c>
      <c r="H19" s="53" t="s">
        <v>62</v>
      </c>
      <c r="I19" s="53"/>
      <c r="J19" s="53" t="s">
        <v>105</v>
      </c>
      <c r="K19" s="53" t="s">
        <v>67</v>
      </c>
      <c r="L19" s="56">
        <v>7031.96</v>
      </c>
      <c r="M19" s="53" t="s">
        <v>103</v>
      </c>
    </row>
    <row r="20" spans="1:13" x14ac:dyDescent="0.2">
      <c r="A20" s="53" t="s">
        <v>101</v>
      </c>
      <c r="B20" s="53" t="s">
        <v>104</v>
      </c>
      <c r="C20" s="53"/>
      <c r="D20" s="53" t="s">
        <v>110</v>
      </c>
      <c r="E20" s="53" t="s">
        <v>84</v>
      </c>
      <c r="F20" s="55">
        <v>42644</v>
      </c>
      <c r="G20" s="53" t="s">
        <v>102</v>
      </c>
      <c r="H20" s="53" t="s">
        <v>62</v>
      </c>
      <c r="I20" s="53"/>
      <c r="J20" s="53" t="s">
        <v>105</v>
      </c>
      <c r="K20" s="53" t="s">
        <v>67</v>
      </c>
      <c r="L20" s="56">
        <v>-4922.37</v>
      </c>
      <c r="M20" s="53" t="s">
        <v>103</v>
      </c>
    </row>
    <row r="21" spans="1:13" x14ac:dyDescent="0.2">
      <c r="A21" s="53" t="s">
        <v>101</v>
      </c>
      <c r="B21" s="53" t="s">
        <v>104</v>
      </c>
      <c r="C21" s="53"/>
      <c r="D21" s="53" t="s">
        <v>110</v>
      </c>
      <c r="E21" s="53" t="s">
        <v>84</v>
      </c>
      <c r="F21" s="55">
        <v>42644</v>
      </c>
      <c r="G21" s="53" t="s">
        <v>102</v>
      </c>
      <c r="H21" s="53" t="s">
        <v>62</v>
      </c>
      <c r="I21" s="53"/>
      <c r="J21" s="53" t="s">
        <v>105</v>
      </c>
      <c r="K21" s="53" t="s">
        <v>67</v>
      </c>
      <c r="L21" s="56">
        <v>5625.57</v>
      </c>
      <c r="M21" s="53" t="s">
        <v>103</v>
      </c>
    </row>
    <row r="22" spans="1:13" x14ac:dyDescent="0.2">
      <c r="A22" s="53" t="s">
        <v>101</v>
      </c>
      <c r="B22" s="53" t="s">
        <v>104</v>
      </c>
      <c r="C22" s="53"/>
      <c r="D22" s="53" t="s">
        <v>110</v>
      </c>
      <c r="E22" s="53" t="s">
        <v>84</v>
      </c>
      <c r="F22" s="55">
        <v>42649</v>
      </c>
      <c r="G22" s="53" t="s">
        <v>102</v>
      </c>
      <c r="H22" s="53" t="s">
        <v>62</v>
      </c>
      <c r="I22" s="53"/>
      <c r="J22" s="53" t="s">
        <v>111</v>
      </c>
      <c r="K22" s="53" t="s">
        <v>57</v>
      </c>
      <c r="L22" s="56">
        <v>1932.96</v>
      </c>
      <c r="M22" s="53" t="s">
        <v>103</v>
      </c>
    </row>
    <row r="23" spans="1:13" x14ac:dyDescent="0.2">
      <c r="A23" s="53" t="s">
        <v>101</v>
      </c>
      <c r="B23" s="53" t="s">
        <v>104</v>
      </c>
      <c r="C23" s="53"/>
      <c r="D23" s="53" t="s">
        <v>110</v>
      </c>
      <c r="E23" s="53" t="s">
        <v>84</v>
      </c>
      <c r="F23" s="55">
        <v>42649</v>
      </c>
      <c r="G23" s="53" t="s">
        <v>102</v>
      </c>
      <c r="H23" s="53" t="s">
        <v>62</v>
      </c>
      <c r="I23" s="53"/>
      <c r="J23" s="53" t="s">
        <v>105</v>
      </c>
      <c r="K23" s="53" t="s">
        <v>67</v>
      </c>
      <c r="L23" s="56">
        <v>7031.96</v>
      </c>
      <c r="M23" s="53" t="s">
        <v>103</v>
      </c>
    </row>
    <row r="24" spans="1:13" x14ac:dyDescent="0.2">
      <c r="A24" s="53" t="s">
        <v>101</v>
      </c>
      <c r="B24" s="53" t="s">
        <v>104</v>
      </c>
      <c r="C24" s="53"/>
      <c r="D24" s="53" t="s">
        <v>110</v>
      </c>
      <c r="E24" s="53" t="s">
        <v>84</v>
      </c>
      <c r="F24" s="55">
        <v>42663</v>
      </c>
      <c r="G24" s="53" t="s">
        <v>102</v>
      </c>
      <c r="H24" s="53" t="s">
        <v>62</v>
      </c>
      <c r="I24" s="53"/>
      <c r="J24" s="53" t="s">
        <v>105</v>
      </c>
      <c r="K24" s="53" t="s">
        <v>67</v>
      </c>
      <c r="L24" s="56">
        <v>7031.96</v>
      </c>
      <c r="M24" s="53" t="s">
        <v>103</v>
      </c>
    </row>
    <row r="25" spans="1:13" x14ac:dyDescent="0.2">
      <c r="A25" s="53" t="s">
        <v>101</v>
      </c>
      <c r="B25" s="53" t="s">
        <v>104</v>
      </c>
      <c r="C25" s="53"/>
      <c r="D25" s="53" t="s">
        <v>110</v>
      </c>
      <c r="E25" s="53" t="s">
        <v>84</v>
      </c>
      <c r="F25" s="55">
        <v>42663</v>
      </c>
      <c r="G25" s="53" t="s">
        <v>102</v>
      </c>
      <c r="H25" s="53" t="s">
        <v>62</v>
      </c>
      <c r="I25" s="53"/>
      <c r="J25" s="53" t="s">
        <v>111</v>
      </c>
      <c r="K25" s="53" t="s">
        <v>57</v>
      </c>
      <c r="L25" s="56">
        <v>1932.96</v>
      </c>
      <c r="M25" s="53" t="s">
        <v>103</v>
      </c>
    </row>
    <row r="26" spans="1:13" x14ac:dyDescent="0.2">
      <c r="A26" s="53" t="s">
        <v>101</v>
      </c>
      <c r="B26" s="53" t="s">
        <v>104</v>
      </c>
      <c r="C26" s="53"/>
      <c r="D26" s="53" t="s">
        <v>110</v>
      </c>
      <c r="E26" s="53" t="s">
        <v>84</v>
      </c>
      <c r="F26" s="55">
        <v>42675</v>
      </c>
      <c r="G26" s="53" t="s">
        <v>102</v>
      </c>
      <c r="H26" s="53" t="s">
        <v>62</v>
      </c>
      <c r="I26" s="53"/>
      <c r="J26" s="53" t="s">
        <v>105</v>
      </c>
      <c r="K26" s="53" t="s">
        <v>67</v>
      </c>
      <c r="L26" s="56">
        <v>-5625.57</v>
      </c>
      <c r="M26" s="53" t="s">
        <v>103</v>
      </c>
    </row>
    <row r="27" spans="1:13" x14ac:dyDescent="0.2">
      <c r="A27" s="53" t="s">
        <v>101</v>
      </c>
      <c r="B27" s="53" t="s">
        <v>104</v>
      </c>
      <c r="C27" s="53"/>
      <c r="D27" s="53" t="s">
        <v>110</v>
      </c>
      <c r="E27" s="53" t="s">
        <v>84</v>
      </c>
      <c r="F27" s="55">
        <v>42675</v>
      </c>
      <c r="G27" s="53" t="s">
        <v>102</v>
      </c>
      <c r="H27" s="53" t="s">
        <v>62</v>
      </c>
      <c r="I27" s="53"/>
      <c r="J27" s="53" t="s">
        <v>106</v>
      </c>
      <c r="K27" s="53" t="s">
        <v>107</v>
      </c>
      <c r="L27" s="56">
        <v>351.6</v>
      </c>
      <c r="M27" s="53" t="s">
        <v>103</v>
      </c>
    </row>
    <row r="28" spans="1:13" x14ac:dyDescent="0.2">
      <c r="A28" s="53" t="s">
        <v>101</v>
      </c>
      <c r="B28" s="53" t="s">
        <v>104</v>
      </c>
      <c r="C28" s="53"/>
      <c r="D28" s="53" t="s">
        <v>110</v>
      </c>
      <c r="E28" s="53" t="s">
        <v>84</v>
      </c>
      <c r="F28" s="55">
        <v>42675</v>
      </c>
      <c r="G28" s="53" t="s">
        <v>102</v>
      </c>
      <c r="H28" s="53" t="s">
        <v>62</v>
      </c>
      <c r="I28" s="53"/>
      <c r="J28" s="53" t="s">
        <v>105</v>
      </c>
      <c r="K28" s="53" t="s">
        <v>67</v>
      </c>
      <c r="L28" s="56">
        <v>6680.36</v>
      </c>
      <c r="M28" s="53" t="s">
        <v>103</v>
      </c>
    </row>
    <row r="29" spans="1:13" x14ac:dyDescent="0.2">
      <c r="A29" s="53" t="s">
        <v>101</v>
      </c>
      <c r="B29" s="53" t="s">
        <v>104</v>
      </c>
      <c r="C29" s="53"/>
      <c r="D29" s="53" t="s">
        <v>110</v>
      </c>
      <c r="E29" s="53" t="s">
        <v>84</v>
      </c>
      <c r="F29" s="55">
        <v>42677</v>
      </c>
      <c r="G29" s="53" t="s">
        <v>102</v>
      </c>
      <c r="H29" s="53" t="s">
        <v>62</v>
      </c>
      <c r="I29" s="53"/>
      <c r="J29" s="53" t="s">
        <v>111</v>
      </c>
      <c r="K29" s="53" t="s">
        <v>57</v>
      </c>
      <c r="L29" s="56">
        <v>1932.96</v>
      </c>
      <c r="M29" s="53" t="s">
        <v>103</v>
      </c>
    </row>
    <row r="30" spans="1:13" x14ac:dyDescent="0.2">
      <c r="A30" s="53" t="s">
        <v>101</v>
      </c>
      <c r="B30" s="53" t="s">
        <v>104</v>
      </c>
      <c r="C30" s="53"/>
      <c r="D30" s="53" t="s">
        <v>110</v>
      </c>
      <c r="E30" s="53" t="s">
        <v>84</v>
      </c>
      <c r="F30" s="55">
        <v>42677</v>
      </c>
      <c r="G30" s="53" t="s">
        <v>102</v>
      </c>
      <c r="H30" s="53" t="s">
        <v>62</v>
      </c>
      <c r="I30" s="53"/>
      <c r="J30" s="53" t="s">
        <v>105</v>
      </c>
      <c r="K30" s="53" t="s">
        <v>67</v>
      </c>
      <c r="L30" s="56">
        <v>1406.39</v>
      </c>
      <c r="M30" s="53" t="s">
        <v>103</v>
      </c>
    </row>
    <row r="31" spans="1:13" x14ac:dyDescent="0.2">
      <c r="A31" s="53" t="s">
        <v>101</v>
      </c>
      <c r="B31" s="53" t="s">
        <v>104</v>
      </c>
      <c r="C31" s="53"/>
      <c r="D31" s="53" t="s">
        <v>110</v>
      </c>
      <c r="E31" s="53" t="s">
        <v>84</v>
      </c>
      <c r="F31" s="55">
        <v>42691</v>
      </c>
      <c r="G31" s="53" t="s">
        <v>102</v>
      </c>
      <c r="H31" s="53" t="s">
        <v>62</v>
      </c>
      <c r="I31" s="53"/>
      <c r="J31" s="53" t="s">
        <v>111</v>
      </c>
      <c r="K31" s="53" t="s">
        <v>57</v>
      </c>
      <c r="L31" s="56">
        <v>1932.96</v>
      </c>
      <c r="M31" s="53" t="s">
        <v>103</v>
      </c>
    </row>
    <row r="32" spans="1:13" x14ac:dyDescent="0.2">
      <c r="A32" s="53" t="s">
        <v>101</v>
      </c>
      <c r="B32" s="53" t="s">
        <v>104</v>
      </c>
      <c r="C32" s="53"/>
      <c r="D32" s="53" t="s">
        <v>110</v>
      </c>
      <c r="E32" s="53" t="s">
        <v>84</v>
      </c>
      <c r="F32" s="55">
        <v>42691</v>
      </c>
      <c r="G32" s="53" t="s">
        <v>102</v>
      </c>
      <c r="H32" s="53" t="s">
        <v>62</v>
      </c>
      <c r="I32" s="53"/>
      <c r="J32" s="53" t="s">
        <v>105</v>
      </c>
      <c r="K32" s="53" t="s">
        <v>67</v>
      </c>
      <c r="L32" s="56">
        <v>6680.36</v>
      </c>
      <c r="M32" s="53" t="s">
        <v>103</v>
      </c>
    </row>
    <row r="33" spans="1:13" x14ac:dyDescent="0.2">
      <c r="A33" s="53" t="s">
        <v>101</v>
      </c>
      <c r="B33" s="53" t="s">
        <v>104</v>
      </c>
      <c r="C33" s="53"/>
      <c r="D33" s="53" t="s">
        <v>110</v>
      </c>
      <c r="E33" s="53" t="s">
        <v>84</v>
      </c>
      <c r="F33" s="55">
        <v>42705</v>
      </c>
      <c r="G33" s="53" t="s">
        <v>102</v>
      </c>
      <c r="H33" s="53" t="s">
        <v>62</v>
      </c>
      <c r="I33" s="53"/>
      <c r="J33" s="53" t="s">
        <v>105</v>
      </c>
      <c r="K33" s="53" t="s">
        <v>67</v>
      </c>
      <c r="L33" s="56">
        <v>-6680.36</v>
      </c>
      <c r="M33" s="53" t="s">
        <v>103</v>
      </c>
    </row>
    <row r="34" spans="1:13" x14ac:dyDescent="0.2">
      <c r="A34" s="53" t="s">
        <v>101</v>
      </c>
      <c r="B34" s="53" t="s">
        <v>104</v>
      </c>
      <c r="C34" s="53"/>
      <c r="D34" s="53" t="s">
        <v>110</v>
      </c>
      <c r="E34" s="53" t="s">
        <v>84</v>
      </c>
      <c r="F34" s="55">
        <v>42705</v>
      </c>
      <c r="G34" s="53" t="s">
        <v>102</v>
      </c>
      <c r="H34" s="53" t="s">
        <v>62</v>
      </c>
      <c r="I34" s="53"/>
      <c r="J34" s="53" t="s">
        <v>111</v>
      </c>
      <c r="K34" s="53" t="s">
        <v>57</v>
      </c>
      <c r="L34" s="56">
        <v>1932.96</v>
      </c>
      <c r="M34" s="53" t="s">
        <v>103</v>
      </c>
    </row>
    <row r="35" spans="1:13" x14ac:dyDescent="0.2">
      <c r="A35" s="53" t="s">
        <v>101</v>
      </c>
      <c r="B35" s="53" t="s">
        <v>104</v>
      </c>
      <c r="C35" s="53"/>
      <c r="D35" s="53" t="s">
        <v>110</v>
      </c>
      <c r="E35" s="53" t="s">
        <v>84</v>
      </c>
      <c r="F35" s="55">
        <v>42705</v>
      </c>
      <c r="G35" s="53" t="s">
        <v>102</v>
      </c>
      <c r="H35" s="53" t="s">
        <v>62</v>
      </c>
      <c r="I35" s="53"/>
      <c r="J35" s="53" t="s">
        <v>106</v>
      </c>
      <c r="K35" s="53" t="s">
        <v>107</v>
      </c>
      <c r="L35" s="56">
        <v>-351.6</v>
      </c>
      <c r="M35" s="53" t="s">
        <v>103</v>
      </c>
    </row>
    <row r="36" spans="1:13" x14ac:dyDescent="0.2">
      <c r="A36" s="53" t="s">
        <v>101</v>
      </c>
      <c r="B36" s="53" t="s">
        <v>104</v>
      </c>
      <c r="C36" s="53"/>
      <c r="D36" s="53" t="s">
        <v>110</v>
      </c>
      <c r="E36" s="53" t="s">
        <v>84</v>
      </c>
      <c r="F36" s="55">
        <v>42705</v>
      </c>
      <c r="G36" s="53" t="s">
        <v>102</v>
      </c>
      <c r="H36" s="53" t="s">
        <v>62</v>
      </c>
      <c r="I36" s="53"/>
      <c r="J36" s="53" t="s">
        <v>105</v>
      </c>
      <c r="K36" s="53" t="s">
        <v>67</v>
      </c>
      <c r="L36" s="56">
        <v>1406.39</v>
      </c>
      <c r="M36" s="53" t="s">
        <v>103</v>
      </c>
    </row>
    <row r="37" spans="1:13" x14ac:dyDescent="0.2">
      <c r="A37" s="53" t="s">
        <v>101</v>
      </c>
      <c r="B37" s="53" t="s">
        <v>104</v>
      </c>
      <c r="C37" s="53"/>
      <c r="D37" s="53" t="s">
        <v>110</v>
      </c>
      <c r="E37" s="53" t="s">
        <v>84</v>
      </c>
      <c r="F37" s="55">
        <v>42705</v>
      </c>
      <c r="G37" s="53" t="s">
        <v>102</v>
      </c>
      <c r="H37" s="53" t="s">
        <v>62</v>
      </c>
      <c r="I37" s="53"/>
      <c r="J37" s="53" t="s">
        <v>105</v>
      </c>
      <c r="K37" s="53" t="s">
        <v>67</v>
      </c>
      <c r="L37" s="56">
        <v>7031.96</v>
      </c>
      <c r="M37" s="53" t="s">
        <v>103</v>
      </c>
    </row>
    <row r="38" spans="1:13" x14ac:dyDescent="0.2">
      <c r="A38" s="53" t="s">
        <v>101</v>
      </c>
      <c r="B38" s="53" t="s">
        <v>104</v>
      </c>
      <c r="C38" s="53"/>
      <c r="D38" s="53" t="s">
        <v>110</v>
      </c>
      <c r="E38" s="53" t="s">
        <v>84</v>
      </c>
      <c r="F38" s="55">
        <v>42719</v>
      </c>
      <c r="G38" s="53" t="s">
        <v>102</v>
      </c>
      <c r="H38" s="53" t="s">
        <v>62</v>
      </c>
      <c r="I38" s="53"/>
      <c r="J38" s="53" t="s">
        <v>111</v>
      </c>
      <c r="K38" s="53" t="s">
        <v>57</v>
      </c>
      <c r="L38" s="56">
        <v>1932.96</v>
      </c>
      <c r="M38" s="53" t="s">
        <v>103</v>
      </c>
    </row>
    <row r="39" spans="1:13" x14ac:dyDescent="0.2">
      <c r="A39" s="53" t="s">
        <v>101</v>
      </c>
      <c r="B39" s="53" t="s">
        <v>104</v>
      </c>
      <c r="C39" s="53"/>
      <c r="D39" s="53" t="s">
        <v>110</v>
      </c>
      <c r="E39" s="53" t="s">
        <v>84</v>
      </c>
      <c r="F39" s="55">
        <v>42719</v>
      </c>
      <c r="G39" s="53" t="s">
        <v>102</v>
      </c>
      <c r="H39" s="53" t="s">
        <v>62</v>
      </c>
      <c r="I39" s="53"/>
      <c r="J39" s="53" t="s">
        <v>105</v>
      </c>
      <c r="K39" s="53" t="s">
        <v>67</v>
      </c>
      <c r="L39" s="56">
        <v>7031.96</v>
      </c>
      <c r="M39" s="53" t="s">
        <v>103</v>
      </c>
    </row>
    <row r="40" spans="1:13" x14ac:dyDescent="0.2">
      <c r="A40" s="53" t="s">
        <v>101</v>
      </c>
      <c r="B40" s="53" t="s">
        <v>104</v>
      </c>
      <c r="C40" s="53"/>
      <c r="D40" s="53" t="s">
        <v>110</v>
      </c>
      <c r="E40" s="53" t="s">
        <v>84</v>
      </c>
      <c r="F40" s="55">
        <v>42733</v>
      </c>
      <c r="G40" s="53" t="s">
        <v>102</v>
      </c>
      <c r="H40" s="53" t="s">
        <v>62</v>
      </c>
      <c r="I40" s="53"/>
      <c r="J40" s="53" t="s">
        <v>105</v>
      </c>
      <c r="K40" s="53" t="s">
        <v>67</v>
      </c>
      <c r="L40" s="56">
        <v>7031.96</v>
      </c>
      <c r="M40" s="53" t="s">
        <v>103</v>
      </c>
    </row>
    <row r="41" spans="1:13" x14ac:dyDescent="0.2">
      <c r="A41" s="53" t="s">
        <v>101</v>
      </c>
      <c r="B41" s="53" t="s">
        <v>104</v>
      </c>
      <c r="C41" s="53"/>
      <c r="D41" s="53" t="s">
        <v>110</v>
      </c>
      <c r="E41" s="53" t="s">
        <v>84</v>
      </c>
      <c r="F41" s="55">
        <v>42733</v>
      </c>
      <c r="G41" s="53" t="s">
        <v>102</v>
      </c>
      <c r="H41" s="53" t="s">
        <v>62</v>
      </c>
      <c r="I41" s="53"/>
      <c r="J41" s="53" t="s">
        <v>111</v>
      </c>
      <c r="K41" s="53" t="s">
        <v>57</v>
      </c>
      <c r="L41" s="56">
        <v>1932.96</v>
      </c>
      <c r="M41" s="53" t="s">
        <v>103</v>
      </c>
    </row>
    <row r="42" spans="1:13" x14ac:dyDescent="0.2">
      <c r="A42" s="53" t="s">
        <v>101</v>
      </c>
      <c r="B42" s="53" t="s">
        <v>104</v>
      </c>
      <c r="C42" s="53"/>
      <c r="D42" s="53" t="s">
        <v>110</v>
      </c>
      <c r="E42" s="53" t="s">
        <v>84</v>
      </c>
      <c r="F42" s="55">
        <v>42736</v>
      </c>
      <c r="G42" s="53" t="s">
        <v>102</v>
      </c>
      <c r="H42" s="53" t="s">
        <v>62</v>
      </c>
      <c r="I42" s="53"/>
      <c r="J42" s="53" t="s">
        <v>105</v>
      </c>
      <c r="K42" s="53" t="s">
        <v>67</v>
      </c>
      <c r="L42" s="56">
        <v>-1406.39</v>
      </c>
      <c r="M42" s="53" t="s">
        <v>103</v>
      </c>
    </row>
    <row r="43" spans="1:13" x14ac:dyDescent="0.2">
      <c r="A43" s="53" t="s">
        <v>101</v>
      </c>
      <c r="B43" s="53" t="s">
        <v>104</v>
      </c>
      <c r="C43" s="53"/>
      <c r="D43" s="53" t="s">
        <v>110</v>
      </c>
      <c r="E43" s="53" t="s">
        <v>84</v>
      </c>
      <c r="F43" s="55">
        <v>42736</v>
      </c>
      <c r="G43" s="53" t="s">
        <v>102</v>
      </c>
      <c r="H43" s="53" t="s">
        <v>62</v>
      </c>
      <c r="I43" s="53"/>
      <c r="J43" s="53" t="s">
        <v>105</v>
      </c>
      <c r="K43" s="53" t="s">
        <v>67</v>
      </c>
      <c r="L43" s="56">
        <v>2812.78</v>
      </c>
      <c r="M43" s="53" t="s">
        <v>103</v>
      </c>
    </row>
    <row r="44" spans="1:13" x14ac:dyDescent="0.2">
      <c r="A44" s="53" t="s">
        <v>101</v>
      </c>
      <c r="B44" s="53" t="s">
        <v>104</v>
      </c>
      <c r="C44" s="53"/>
      <c r="D44" s="53" t="s">
        <v>110</v>
      </c>
      <c r="E44" s="53" t="s">
        <v>84</v>
      </c>
      <c r="F44" s="55">
        <v>42747</v>
      </c>
      <c r="G44" s="53" t="s">
        <v>102</v>
      </c>
      <c r="H44" s="53" t="s">
        <v>62</v>
      </c>
      <c r="I44" s="53"/>
      <c r="J44" s="53" t="s">
        <v>105</v>
      </c>
      <c r="K44" s="53" t="s">
        <v>67</v>
      </c>
      <c r="L44" s="56">
        <v>7031.96</v>
      </c>
      <c r="M44" s="53" t="s">
        <v>103</v>
      </c>
    </row>
    <row r="45" spans="1:13" x14ac:dyDescent="0.2">
      <c r="A45" s="53" t="s">
        <v>101</v>
      </c>
      <c r="B45" s="53" t="s">
        <v>104</v>
      </c>
      <c r="C45" s="53"/>
      <c r="D45" s="53" t="s">
        <v>110</v>
      </c>
      <c r="E45" s="53" t="s">
        <v>84</v>
      </c>
      <c r="F45" s="55">
        <v>42747</v>
      </c>
      <c r="G45" s="53" t="s">
        <v>102</v>
      </c>
      <c r="H45" s="53" t="s">
        <v>62</v>
      </c>
      <c r="I45" s="53"/>
      <c r="J45" s="53" t="s">
        <v>111</v>
      </c>
      <c r="K45" s="53" t="s">
        <v>57</v>
      </c>
      <c r="L45" s="56">
        <v>1932.96</v>
      </c>
      <c r="M45" s="53" t="s">
        <v>103</v>
      </c>
    </row>
    <row r="46" spans="1:13" x14ac:dyDescent="0.2">
      <c r="A46" s="53" t="s">
        <v>101</v>
      </c>
      <c r="B46" s="53" t="s">
        <v>104</v>
      </c>
      <c r="C46" s="53"/>
      <c r="D46" s="53" t="s">
        <v>110</v>
      </c>
      <c r="E46" s="53" t="s">
        <v>84</v>
      </c>
      <c r="F46" s="55">
        <v>42761</v>
      </c>
      <c r="G46" s="53" t="s">
        <v>102</v>
      </c>
      <c r="H46" s="53" t="s">
        <v>62</v>
      </c>
      <c r="I46" s="53"/>
      <c r="J46" s="53" t="s">
        <v>105</v>
      </c>
      <c r="K46" s="53" t="s">
        <v>67</v>
      </c>
      <c r="L46" s="56">
        <v>7031.96</v>
      </c>
      <c r="M46" s="53" t="s">
        <v>103</v>
      </c>
    </row>
    <row r="47" spans="1:13" x14ac:dyDescent="0.2">
      <c r="A47" s="53" t="s">
        <v>101</v>
      </c>
      <c r="B47" s="53" t="s">
        <v>104</v>
      </c>
      <c r="C47" s="53"/>
      <c r="D47" s="53" t="s">
        <v>110</v>
      </c>
      <c r="E47" s="53" t="s">
        <v>84</v>
      </c>
      <c r="F47" s="55">
        <v>42761</v>
      </c>
      <c r="G47" s="53" t="s">
        <v>102</v>
      </c>
      <c r="H47" s="53" t="s">
        <v>62</v>
      </c>
      <c r="I47" s="53"/>
      <c r="J47" s="53" t="s">
        <v>111</v>
      </c>
      <c r="K47" s="53" t="s">
        <v>57</v>
      </c>
      <c r="L47" s="56">
        <v>1932.96</v>
      </c>
      <c r="M47" s="53" t="s">
        <v>103</v>
      </c>
    </row>
    <row r="48" spans="1:13" x14ac:dyDescent="0.2">
      <c r="A48" s="53" t="s">
        <v>101</v>
      </c>
      <c r="B48" s="53" t="s">
        <v>104</v>
      </c>
      <c r="C48" s="53"/>
      <c r="D48" s="53" t="s">
        <v>110</v>
      </c>
      <c r="E48" s="53" t="s">
        <v>84</v>
      </c>
      <c r="F48" s="55">
        <v>42767</v>
      </c>
      <c r="G48" s="53" t="s">
        <v>102</v>
      </c>
      <c r="H48" s="53" t="s">
        <v>62</v>
      </c>
      <c r="I48" s="53"/>
      <c r="J48" s="53" t="s">
        <v>105</v>
      </c>
      <c r="K48" s="53" t="s">
        <v>67</v>
      </c>
      <c r="L48" s="56">
        <v>-2812.78</v>
      </c>
      <c r="M48" s="53" t="s">
        <v>103</v>
      </c>
    </row>
    <row r="49" spans="1:13" x14ac:dyDescent="0.2">
      <c r="A49" s="53" t="s">
        <v>101</v>
      </c>
      <c r="B49" s="53" t="s">
        <v>104</v>
      </c>
      <c r="C49" s="53"/>
      <c r="D49" s="53" t="s">
        <v>110</v>
      </c>
      <c r="E49" s="53" t="s">
        <v>84</v>
      </c>
      <c r="F49" s="55">
        <v>42767</v>
      </c>
      <c r="G49" s="53" t="s">
        <v>102</v>
      </c>
      <c r="H49" s="53" t="s">
        <v>62</v>
      </c>
      <c r="I49" s="53"/>
      <c r="J49" s="53" t="s">
        <v>105</v>
      </c>
      <c r="K49" s="53" t="s">
        <v>67</v>
      </c>
      <c r="L49" s="56">
        <v>2812.78</v>
      </c>
      <c r="M49" s="53" t="s">
        <v>103</v>
      </c>
    </row>
    <row r="50" spans="1:13" x14ac:dyDescent="0.2">
      <c r="A50" s="53" t="s">
        <v>101</v>
      </c>
      <c r="B50" s="53" t="s">
        <v>104</v>
      </c>
      <c r="C50" s="53"/>
      <c r="D50" s="53" t="s">
        <v>110</v>
      </c>
      <c r="E50" s="53" t="s">
        <v>84</v>
      </c>
      <c r="F50" s="55">
        <v>42775</v>
      </c>
      <c r="G50" s="53" t="s">
        <v>102</v>
      </c>
      <c r="H50" s="53" t="s">
        <v>62</v>
      </c>
      <c r="I50" s="53"/>
      <c r="J50" s="53" t="s">
        <v>111</v>
      </c>
      <c r="K50" s="53" t="s">
        <v>57</v>
      </c>
      <c r="L50" s="56">
        <v>1932.96</v>
      </c>
      <c r="M50" s="53" t="s">
        <v>103</v>
      </c>
    </row>
    <row r="51" spans="1:13" x14ac:dyDescent="0.2">
      <c r="A51" s="53" t="s">
        <v>101</v>
      </c>
      <c r="B51" s="53" t="s">
        <v>104</v>
      </c>
      <c r="C51" s="53"/>
      <c r="D51" s="53" t="s">
        <v>110</v>
      </c>
      <c r="E51" s="53" t="s">
        <v>84</v>
      </c>
      <c r="F51" s="55">
        <v>42775</v>
      </c>
      <c r="G51" s="53" t="s">
        <v>102</v>
      </c>
      <c r="H51" s="53" t="s">
        <v>62</v>
      </c>
      <c r="I51" s="53"/>
      <c r="J51" s="53" t="s">
        <v>105</v>
      </c>
      <c r="K51" s="53" t="s">
        <v>67</v>
      </c>
      <c r="L51" s="56">
        <v>7031.96</v>
      </c>
      <c r="M51" s="53" t="s">
        <v>103</v>
      </c>
    </row>
    <row r="52" spans="1:13" x14ac:dyDescent="0.2">
      <c r="A52" s="53" t="s">
        <v>101</v>
      </c>
      <c r="B52" s="53" t="s">
        <v>104</v>
      </c>
      <c r="C52" s="53"/>
      <c r="D52" s="53" t="s">
        <v>110</v>
      </c>
      <c r="E52" s="53" t="s">
        <v>84</v>
      </c>
      <c r="F52" s="55">
        <v>42789</v>
      </c>
      <c r="G52" s="53" t="s">
        <v>102</v>
      </c>
      <c r="H52" s="53" t="s">
        <v>62</v>
      </c>
      <c r="I52" s="53"/>
      <c r="J52" s="53" t="s">
        <v>111</v>
      </c>
      <c r="K52" s="53" t="s">
        <v>57</v>
      </c>
      <c r="L52" s="56">
        <v>1932.96</v>
      </c>
      <c r="M52" s="53" t="s">
        <v>103</v>
      </c>
    </row>
    <row r="53" spans="1:13" x14ac:dyDescent="0.2">
      <c r="A53" s="53" t="s">
        <v>101</v>
      </c>
      <c r="B53" s="53" t="s">
        <v>104</v>
      </c>
      <c r="C53" s="53"/>
      <c r="D53" s="53" t="s">
        <v>110</v>
      </c>
      <c r="E53" s="53" t="s">
        <v>84</v>
      </c>
      <c r="F53" s="55">
        <v>42789</v>
      </c>
      <c r="G53" s="53" t="s">
        <v>102</v>
      </c>
      <c r="H53" s="53" t="s">
        <v>62</v>
      </c>
      <c r="I53" s="53"/>
      <c r="J53" s="53" t="s">
        <v>105</v>
      </c>
      <c r="K53" s="53" t="s">
        <v>67</v>
      </c>
      <c r="L53" s="56">
        <v>7031.96</v>
      </c>
      <c r="M53" s="53" t="s">
        <v>103</v>
      </c>
    </row>
    <row r="54" spans="1:13" x14ac:dyDescent="0.2">
      <c r="A54" s="53" t="s">
        <v>101</v>
      </c>
      <c r="B54" s="53" t="s">
        <v>104</v>
      </c>
      <c r="C54" s="53"/>
      <c r="D54" s="53" t="s">
        <v>110</v>
      </c>
      <c r="E54" s="53" t="s">
        <v>84</v>
      </c>
      <c r="F54" s="55">
        <v>42795</v>
      </c>
      <c r="G54" s="53" t="s">
        <v>102</v>
      </c>
      <c r="H54" s="53" t="s">
        <v>62</v>
      </c>
      <c r="I54" s="53"/>
      <c r="J54" s="53" t="s">
        <v>105</v>
      </c>
      <c r="K54" s="53" t="s">
        <v>67</v>
      </c>
      <c r="L54" s="56">
        <v>-2812.78</v>
      </c>
      <c r="M54" s="53" t="s">
        <v>103</v>
      </c>
    </row>
    <row r="55" spans="1:13" x14ac:dyDescent="0.2">
      <c r="A55" s="53" t="s">
        <v>101</v>
      </c>
      <c r="B55" s="53" t="s">
        <v>104</v>
      </c>
      <c r="C55" s="53"/>
      <c r="D55" s="53" t="s">
        <v>110</v>
      </c>
      <c r="E55" s="53" t="s">
        <v>84</v>
      </c>
      <c r="F55" s="55">
        <v>42795</v>
      </c>
      <c r="G55" s="53" t="s">
        <v>102</v>
      </c>
      <c r="H55" s="53" t="s">
        <v>62</v>
      </c>
      <c r="I55" s="53"/>
      <c r="J55" s="53" t="s">
        <v>105</v>
      </c>
      <c r="K55" s="53" t="s">
        <v>67</v>
      </c>
      <c r="L55" s="56">
        <v>4922.37</v>
      </c>
      <c r="M55" s="53" t="s">
        <v>103</v>
      </c>
    </row>
    <row r="56" spans="1:13" x14ac:dyDescent="0.2">
      <c r="A56" s="53" t="s">
        <v>101</v>
      </c>
      <c r="B56" s="53" t="s">
        <v>104</v>
      </c>
      <c r="C56" s="53"/>
      <c r="D56" s="53" t="s">
        <v>110</v>
      </c>
      <c r="E56" s="53" t="s">
        <v>84</v>
      </c>
      <c r="F56" s="55">
        <v>42803</v>
      </c>
      <c r="G56" s="53" t="s">
        <v>102</v>
      </c>
      <c r="H56" s="53" t="s">
        <v>62</v>
      </c>
      <c r="I56" s="53"/>
      <c r="J56" s="53" t="s">
        <v>105</v>
      </c>
      <c r="K56" s="53" t="s">
        <v>67</v>
      </c>
      <c r="L56" s="56">
        <v>7031.96</v>
      </c>
      <c r="M56" s="53" t="s">
        <v>103</v>
      </c>
    </row>
    <row r="57" spans="1:13" x14ac:dyDescent="0.2">
      <c r="A57" s="53" t="s">
        <v>101</v>
      </c>
      <c r="B57" s="53" t="s">
        <v>104</v>
      </c>
      <c r="C57" s="53"/>
      <c r="D57" s="53" t="s">
        <v>110</v>
      </c>
      <c r="E57" s="53" t="s">
        <v>84</v>
      </c>
      <c r="F57" s="55">
        <v>42803</v>
      </c>
      <c r="G57" s="53" t="s">
        <v>102</v>
      </c>
      <c r="H57" s="53" t="s">
        <v>62</v>
      </c>
      <c r="I57" s="53"/>
      <c r="J57" s="53" t="s">
        <v>111</v>
      </c>
      <c r="K57" s="53" t="s">
        <v>57</v>
      </c>
      <c r="L57" s="56">
        <v>1932.96</v>
      </c>
      <c r="M57" s="53" t="s">
        <v>103</v>
      </c>
    </row>
    <row r="58" spans="1:13" x14ac:dyDescent="0.2">
      <c r="A58" s="53" t="s">
        <v>101</v>
      </c>
      <c r="B58" s="53" t="s">
        <v>104</v>
      </c>
      <c r="C58" s="53"/>
      <c r="D58" s="53" t="s">
        <v>110</v>
      </c>
      <c r="E58" s="53" t="s">
        <v>84</v>
      </c>
      <c r="F58" s="55">
        <v>42817</v>
      </c>
      <c r="G58" s="53" t="s">
        <v>102</v>
      </c>
      <c r="H58" s="53" t="s">
        <v>62</v>
      </c>
      <c r="I58" s="53"/>
      <c r="J58" s="53" t="s">
        <v>111</v>
      </c>
      <c r="K58" s="53" t="s">
        <v>57</v>
      </c>
      <c r="L58" s="56">
        <v>1932.96</v>
      </c>
      <c r="M58" s="53" t="s">
        <v>103</v>
      </c>
    </row>
    <row r="59" spans="1:13" x14ac:dyDescent="0.2">
      <c r="A59" s="53" t="s">
        <v>101</v>
      </c>
      <c r="B59" s="53" t="s">
        <v>104</v>
      </c>
      <c r="C59" s="53"/>
      <c r="D59" s="53" t="s">
        <v>110</v>
      </c>
      <c r="E59" s="53" t="s">
        <v>84</v>
      </c>
      <c r="F59" s="55">
        <v>42817</v>
      </c>
      <c r="G59" s="53" t="s">
        <v>102</v>
      </c>
      <c r="H59" s="53" t="s">
        <v>62</v>
      </c>
      <c r="I59" s="53"/>
      <c r="J59" s="53" t="s">
        <v>105</v>
      </c>
      <c r="K59" s="53" t="s">
        <v>67</v>
      </c>
      <c r="L59" s="56">
        <v>7031.96</v>
      </c>
      <c r="M59" s="53" t="s">
        <v>103</v>
      </c>
    </row>
    <row r="60" spans="1:13" x14ac:dyDescent="0.2">
      <c r="A60" s="53" t="s">
        <v>101</v>
      </c>
      <c r="B60" s="53" t="s">
        <v>104</v>
      </c>
      <c r="C60" s="53"/>
      <c r="D60" s="53" t="s">
        <v>110</v>
      </c>
      <c r="E60" s="53" t="s">
        <v>84</v>
      </c>
      <c r="F60" s="55">
        <v>42826</v>
      </c>
      <c r="G60" s="53" t="s">
        <v>102</v>
      </c>
      <c r="H60" s="53" t="s">
        <v>62</v>
      </c>
      <c r="I60" s="53"/>
      <c r="J60" s="53" t="s">
        <v>105</v>
      </c>
      <c r="K60" s="53" t="s">
        <v>67</v>
      </c>
      <c r="L60" s="56">
        <v>4922.37</v>
      </c>
      <c r="M60" s="53" t="s">
        <v>103</v>
      </c>
    </row>
    <row r="61" spans="1:13" x14ac:dyDescent="0.2">
      <c r="A61" s="53" t="s">
        <v>101</v>
      </c>
      <c r="B61" s="53" t="s">
        <v>104</v>
      </c>
      <c r="C61" s="53"/>
      <c r="D61" s="53" t="s">
        <v>110</v>
      </c>
      <c r="E61" s="53" t="s">
        <v>84</v>
      </c>
      <c r="F61" s="55">
        <v>42826</v>
      </c>
      <c r="G61" s="53" t="s">
        <v>102</v>
      </c>
      <c r="H61" s="53" t="s">
        <v>62</v>
      </c>
      <c r="I61" s="53"/>
      <c r="J61" s="53" t="s">
        <v>105</v>
      </c>
      <c r="K61" s="53" t="s">
        <v>67</v>
      </c>
      <c r="L61" s="56">
        <v>-4922.37</v>
      </c>
      <c r="M61" s="53" t="s">
        <v>103</v>
      </c>
    </row>
    <row r="62" spans="1:13" x14ac:dyDescent="0.2">
      <c r="A62" s="53" t="s">
        <v>101</v>
      </c>
      <c r="B62" s="53" t="s">
        <v>104</v>
      </c>
      <c r="C62" s="53"/>
      <c r="D62" s="53" t="s">
        <v>110</v>
      </c>
      <c r="E62" s="53" t="s">
        <v>84</v>
      </c>
      <c r="F62" s="55">
        <v>42831</v>
      </c>
      <c r="G62" s="53" t="s">
        <v>102</v>
      </c>
      <c r="H62" s="53" t="s">
        <v>62</v>
      </c>
      <c r="I62" s="53"/>
      <c r="J62" s="53" t="s">
        <v>111</v>
      </c>
      <c r="K62" s="53" t="s">
        <v>57</v>
      </c>
      <c r="L62" s="56">
        <v>1932.96</v>
      </c>
      <c r="M62" s="53" t="s">
        <v>103</v>
      </c>
    </row>
    <row r="63" spans="1:13" x14ac:dyDescent="0.2">
      <c r="A63" s="53" t="s">
        <v>101</v>
      </c>
      <c r="B63" s="53" t="s">
        <v>104</v>
      </c>
      <c r="C63" s="53"/>
      <c r="D63" s="53" t="s">
        <v>110</v>
      </c>
      <c r="E63" s="53" t="s">
        <v>84</v>
      </c>
      <c r="F63" s="55">
        <v>42831</v>
      </c>
      <c r="G63" s="53" t="s">
        <v>102</v>
      </c>
      <c r="H63" s="53" t="s">
        <v>62</v>
      </c>
      <c r="I63" s="53"/>
      <c r="J63" s="53" t="s">
        <v>105</v>
      </c>
      <c r="K63" s="53" t="s">
        <v>67</v>
      </c>
      <c r="L63" s="56">
        <v>7031.96</v>
      </c>
      <c r="M63" s="53" t="s">
        <v>103</v>
      </c>
    </row>
    <row r="64" spans="1:13" x14ac:dyDescent="0.2">
      <c r="A64" s="53" t="s">
        <v>101</v>
      </c>
      <c r="B64" s="53" t="s">
        <v>104</v>
      </c>
      <c r="C64" s="53"/>
      <c r="D64" s="53" t="s">
        <v>110</v>
      </c>
      <c r="E64" s="53" t="s">
        <v>84</v>
      </c>
      <c r="F64" s="55">
        <v>42845</v>
      </c>
      <c r="G64" s="53" t="s">
        <v>102</v>
      </c>
      <c r="H64" s="53" t="s">
        <v>62</v>
      </c>
      <c r="I64" s="53"/>
      <c r="J64" s="53" t="s">
        <v>105</v>
      </c>
      <c r="K64" s="53" t="s">
        <v>67</v>
      </c>
      <c r="L64" s="56">
        <v>-4687.97</v>
      </c>
      <c r="M64" s="53" t="s">
        <v>103</v>
      </c>
    </row>
    <row r="65" spans="1:13" x14ac:dyDescent="0.2">
      <c r="A65" s="53" t="s">
        <v>101</v>
      </c>
      <c r="B65" s="53" t="s">
        <v>104</v>
      </c>
      <c r="C65" s="53"/>
      <c r="D65" s="53" t="s">
        <v>110</v>
      </c>
      <c r="E65" s="53" t="s">
        <v>84</v>
      </c>
      <c r="F65" s="55">
        <v>42845</v>
      </c>
      <c r="G65" s="53" t="s">
        <v>102</v>
      </c>
      <c r="H65" s="53" t="s">
        <v>62</v>
      </c>
      <c r="I65" s="53"/>
      <c r="J65" s="53" t="s">
        <v>111</v>
      </c>
      <c r="K65" s="53" t="s">
        <v>57</v>
      </c>
      <c r="L65" s="56">
        <v>1932.96</v>
      </c>
      <c r="M65" s="53" t="s">
        <v>103</v>
      </c>
    </row>
    <row r="66" spans="1:13" x14ac:dyDescent="0.2">
      <c r="A66" s="53" t="s">
        <v>101</v>
      </c>
      <c r="B66" s="53" t="s">
        <v>104</v>
      </c>
      <c r="C66" s="53"/>
      <c r="D66" s="53" t="s">
        <v>110</v>
      </c>
      <c r="E66" s="53" t="s">
        <v>84</v>
      </c>
      <c r="F66" s="55">
        <v>42845</v>
      </c>
      <c r="G66" s="53" t="s">
        <v>102</v>
      </c>
      <c r="H66" s="53" t="s">
        <v>62</v>
      </c>
      <c r="I66" s="53"/>
      <c r="J66" s="53" t="s">
        <v>112</v>
      </c>
      <c r="K66" s="53" t="s">
        <v>113</v>
      </c>
      <c r="L66" s="56">
        <v>-0.01</v>
      </c>
      <c r="M66" s="53" t="s">
        <v>103</v>
      </c>
    </row>
    <row r="67" spans="1:13" x14ac:dyDescent="0.2">
      <c r="A67" s="53" t="s">
        <v>101</v>
      </c>
      <c r="B67" s="53" t="s">
        <v>104</v>
      </c>
      <c r="C67" s="53"/>
      <c r="D67" s="53" t="s">
        <v>110</v>
      </c>
      <c r="E67" s="53" t="s">
        <v>84</v>
      </c>
      <c r="F67" s="55">
        <v>42845</v>
      </c>
      <c r="G67" s="53" t="s">
        <v>102</v>
      </c>
      <c r="H67" s="53" t="s">
        <v>62</v>
      </c>
      <c r="I67" s="53"/>
      <c r="J67" s="53" t="s">
        <v>114</v>
      </c>
      <c r="K67" s="53" t="s">
        <v>115</v>
      </c>
      <c r="L67" s="56">
        <v>0.01</v>
      </c>
      <c r="M67" s="53" t="s">
        <v>103</v>
      </c>
    </row>
    <row r="68" spans="1:13" x14ac:dyDescent="0.2">
      <c r="A68" s="53" t="s">
        <v>101</v>
      </c>
      <c r="B68" s="53" t="s">
        <v>104</v>
      </c>
      <c r="C68" s="53"/>
      <c r="D68" s="53" t="s">
        <v>110</v>
      </c>
      <c r="E68" s="53" t="s">
        <v>84</v>
      </c>
      <c r="F68" s="55">
        <v>42856</v>
      </c>
      <c r="G68" s="53" t="s">
        <v>102</v>
      </c>
      <c r="H68" s="53" t="s">
        <v>62</v>
      </c>
      <c r="I68" s="53"/>
      <c r="J68" s="53" t="s">
        <v>105</v>
      </c>
      <c r="K68" s="53" t="s">
        <v>67</v>
      </c>
      <c r="L68" s="56">
        <v>-4922.37</v>
      </c>
      <c r="M68" s="53" t="s">
        <v>103</v>
      </c>
    </row>
    <row r="69" spans="1:13" x14ac:dyDescent="0.2">
      <c r="A69" s="53" t="s">
        <v>101</v>
      </c>
      <c r="B69" s="53" t="s">
        <v>104</v>
      </c>
      <c r="C69" s="53"/>
      <c r="D69" s="53" t="s">
        <v>110</v>
      </c>
      <c r="E69" s="53" t="s">
        <v>84</v>
      </c>
      <c r="F69" s="55">
        <v>42856</v>
      </c>
      <c r="G69" s="53" t="s">
        <v>102</v>
      </c>
      <c r="H69" s="53" t="s">
        <v>62</v>
      </c>
      <c r="I69" s="53"/>
      <c r="J69" s="53" t="s">
        <v>105</v>
      </c>
      <c r="K69" s="53" t="s">
        <v>67</v>
      </c>
      <c r="L69" s="56">
        <v>7031.96</v>
      </c>
      <c r="M69" s="53" t="s">
        <v>103</v>
      </c>
    </row>
    <row r="70" spans="1:13" x14ac:dyDescent="0.2">
      <c r="A70" s="53" t="s">
        <v>101</v>
      </c>
      <c r="B70" s="53" t="s">
        <v>104</v>
      </c>
      <c r="C70" s="53"/>
      <c r="D70" s="53" t="s">
        <v>110</v>
      </c>
      <c r="E70" s="53" t="s">
        <v>84</v>
      </c>
      <c r="F70" s="55">
        <v>42859</v>
      </c>
      <c r="G70" s="53" t="s">
        <v>102</v>
      </c>
      <c r="H70" s="53" t="s">
        <v>62</v>
      </c>
      <c r="I70" s="53"/>
      <c r="J70" s="53" t="s">
        <v>105</v>
      </c>
      <c r="K70" s="53" t="s">
        <v>67</v>
      </c>
      <c r="L70" s="56">
        <v>7031.96</v>
      </c>
      <c r="M70" s="53" t="s">
        <v>103</v>
      </c>
    </row>
    <row r="71" spans="1:13" x14ac:dyDescent="0.2">
      <c r="A71" s="53" t="s">
        <v>101</v>
      </c>
      <c r="B71" s="53" t="s">
        <v>104</v>
      </c>
      <c r="C71" s="53"/>
      <c r="D71" s="53" t="s">
        <v>110</v>
      </c>
      <c r="E71" s="53" t="s">
        <v>84</v>
      </c>
      <c r="F71" s="55">
        <v>42859</v>
      </c>
      <c r="G71" s="53" t="s">
        <v>102</v>
      </c>
      <c r="H71" s="53" t="s">
        <v>62</v>
      </c>
      <c r="I71" s="53"/>
      <c r="J71" s="53" t="s">
        <v>111</v>
      </c>
      <c r="K71" s="53" t="s">
        <v>57</v>
      </c>
      <c r="L71" s="56">
        <v>1932.96</v>
      </c>
      <c r="M71" s="53" t="s">
        <v>103</v>
      </c>
    </row>
    <row r="72" spans="1:13" x14ac:dyDescent="0.2">
      <c r="A72" s="53" t="s">
        <v>101</v>
      </c>
      <c r="B72" s="53" t="s">
        <v>104</v>
      </c>
      <c r="C72" s="53"/>
      <c r="D72" s="53" t="s">
        <v>110</v>
      </c>
      <c r="E72" s="53" t="s">
        <v>84</v>
      </c>
      <c r="F72" s="55">
        <v>42873</v>
      </c>
      <c r="G72" s="53" t="s">
        <v>102</v>
      </c>
      <c r="H72" s="53" t="s">
        <v>62</v>
      </c>
      <c r="I72" s="53"/>
      <c r="J72" s="53" t="s">
        <v>111</v>
      </c>
      <c r="K72" s="53" t="s">
        <v>57</v>
      </c>
      <c r="L72" s="56">
        <v>1932.96</v>
      </c>
      <c r="M72" s="53" t="s">
        <v>103</v>
      </c>
    </row>
    <row r="73" spans="1:13" x14ac:dyDescent="0.2">
      <c r="A73" s="53" t="s">
        <v>101</v>
      </c>
      <c r="B73" s="53" t="s">
        <v>104</v>
      </c>
      <c r="C73" s="53"/>
      <c r="D73" s="53" t="s">
        <v>110</v>
      </c>
      <c r="E73" s="53" t="s">
        <v>84</v>
      </c>
      <c r="F73" s="55">
        <v>42873</v>
      </c>
      <c r="G73" s="53" t="s">
        <v>102</v>
      </c>
      <c r="H73" s="53" t="s">
        <v>62</v>
      </c>
      <c r="I73" s="53"/>
      <c r="J73" s="53" t="s">
        <v>105</v>
      </c>
      <c r="K73" s="53" t="s">
        <v>67</v>
      </c>
      <c r="L73" s="56">
        <v>7031.96</v>
      </c>
      <c r="M73" s="53" t="s">
        <v>103</v>
      </c>
    </row>
    <row r="74" spans="1:13" x14ac:dyDescent="0.2">
      <c r="A74" s="53" t="s">
        <v>101</v>
      </c>
      <c r="B74" s="53" t="s">
        <v>104</v>
      </c>
      <c r="C74" s="53"/>
      <c r="D74" s="53" t="s">
        <v>110</v>
      </c>
      <c r="E74" s="53" t="s">
        <v>84</v>
      </c>
      <c r="F74" s="55">
        <v>42887</v>
      </c>
      <c r="G74" s="53" t="s">
        <v>102</v>
      </c>
      <c r="H74" s="53" t="s">
        <v>62</v>
      </c>
      <c r="I74" s="53"/>
      <c r="J74" s="53" t="s">
        <v>105</v>
      </c>
      <c r="K74" s="53" t="s">
        <v>67</v>
      </c>
      <c r="L74" s="56">
        <v>1406.39</v>
      </c>
      <c r="M74" s="53" t="s">
        <v>103</v>
      </c>
    </row>
    <row r="75" spans="1:13" x14ac:dyDescent="0.2">
      <c r="A75" s="53" t="s">
        <v>101</v>
      </c>
      <c r="B75" s="53" t="s">
        <v>104</v>
      </c>
      <c r="C75" s="53"/>
      <c r="D75" s="53" t="s">
        <v>110</v>
      </c>
      <c r="E75" s="53" t="s">
        <v>84</v>
      </c>
      <c r="F75" s="55">
        <v>42887</v>
      </c>
      <c r="G75" s="53" t="s">
        <v>102</v>
      </c>
      <c r="H75" s="53" t="s">
        <v>62</v>
      </c>
      <c r="I75" s="53"/>
      <c r="J75" s="53" t="s">
        <v>111</v>
      </c>
      <c r="K75" s="53" t="s">
        <v>57</v>
      </c>
      <c r="L75" s="56">
        <v>1932.96</v>
      </c>
      <c r="M75" s="53" t="s">
        <v>103</v>
      </c>
    </row>
    <row r="76" spans="1:13" x14ac:dyDescent="0.2">
      <c r="A76" s="53" t="s">
        <v>101</v>
      </c>
      <c r="B76" s="53" t="s">
        <v>104</v>
      </c>
      <c r="C76" s="53"/>
      <c r="D76" s="53" t="s">
        <v>110</v>
      </c>
      <c r="E76" s="53" t="s">
        <v>84</v>
      </c>
      <c r="F76" s="55">
        <v>42887</v>
      </c>
      <c r="G76" s="53" t="s">
        <v>102</v>
      </c>
      <c r="H76" s="53" t="s">
        <v>62</v>
      </c>
      <c r="I76" s="53"/>
      <c r="J76" s="53" t="s">
        <v>105</v>
      </c>
      <c r="K76" s="53" t="s">
        <v>67</v>
      </c>
      <c r="L76" s="56">
        <v>7031.96</v>
      </c>
      <c r="M76" s="53" t="s">
        <v>103</v>
      </c>
    </row>
    <row r="77" spans="1:13" x14ac:dyDescent="0.2">
      <c r="A77" s="53" t="s">
        <v>101</v>
      </c>
      <c r="B77" s="53" t="s">
        <v>104</v>
      </c>
      <c r="C77" s="53"/>
      <c r="D77" s="53" t="s">
        <v>110</v>
      </c>
      <c r="E77" s="53" t="s">
        <v>84</v>
      </c>
      <c r="F77" s="55">
        <v>42887</v>
      </c>
      <c r="G77" s="53" t="s">
        <v>102</v>
      </c>
      <c r="H77" s="53" t="s">
        <v>62</v>
      </c>
      <c r="I77" s="53"/>
      <c r="J77" s="53" t="s">
        <v>105</v>
      </c>
      <c r="K77" s="53" t="s">
        <v>67</v>
      </c>
      <c r="L77" s="56">
        <v>-7031.96</v>
      </c>
      <c r="M77" s="53" t="s">
        <v>103</v>
      </c>
    </row>
    <row r="78" spans="1:13" x14ac:dyDescent="0.2">
      <c r="A78" s="53" t="s">
        <v>101</v>
      </c>
      <c r="B78" s="53" t="s">
        <v>104</v>
      </c>
      <c r="C78" s="53"/>
      <c r="D78" s="53" t="s">
        <v>110</v>
      </c>
      <c r="E78" s="53" t="s">
        <v>84</v>
      </c>
      <c r="F78" s="55">
        <v>42901</v>
      </c>
      <c r="G78" s="53" t="s">
        <v>102</v>
      </c>
      <c r="H78" s="53" t="s">
        <v>62</v>
      </c>
      <c r="I78" s="53"/>
      <c r="J78" s="53" t="s">
        <v>111</v>
      </c>
      <c r="K78" s="53" t="s">
        <v>57</v>
      </c>
      <c r="L78" s="56">
        <v>1932.96</v>
      </c>
      <c r="M78" s="53" t="s">
        <v>103</v>
      </c>
    </row>
    <row r="79" spans="1:13" x14ac:dyDescent="0.2">
      <c r="A79" s="53" t="s">
        <v>101</v>
      </c>
      <c r="B79" s="53" t="s">
        <v>104</v>
      </c>
      <c r="C79" s="53"/>
      <c r="D79" s="53" t="s">
        <v>110</v>
      </c>
      <c r="E79" s="53" t="s">
        <v>84</v>
      </c>
      <c r="F79" s="55">
        <v>42901</v>
      </c>
      <c r="G79" s="53" t="s">
        <v>102</v>
      </c>
      <c r="H79" s="53" t="s">
        <v>62</v>
      </c>
      <c r="I79" s="53"/>
      <c r="J79" s="53" t="s">
        <v>105</v>
      </c>
      <c r="K79" s="53" t="s">
        <v>67</v>
      </c>
      <c r="L79" s="56">
        <v>7031.96</v>
      </c>
      <c r="M79" s="53" t="s">
        <v>103</v>
      </c>
    </row>
    <row r="80" spans="1:13" x14ac:dyDescent="0.2">
      <c r="A80" s="53" t="s">
        <v>101</v>
      </c>
      <c r="B80" s="53" t="s">
        <v>104</v>
      </c>
      <c r="C80" s="53"/>
      <c r="D80" s="53" t="s">
        <v>110</v>
      </c>
      <c r="E80" s="53" t="s">
        <v>84</v>
      </c>
      <c r="F80" s="55">
        <v>42915</v>
      </c>
      <c r="G80" s="53" t="s">
        <v>102</v>
      </c>
      <c r="H80" s="53" t="s">
        <v>62</v>
      </c>
      <c r="I80" s="53"/>
      <c r="J80" s="53" t="s">
        <v>111</v>
      </c>
      <c r="K80" s="53" t="s">
        <v>57</v>
      </c>
      <c r="L80" s="56">
        <v>1932.96</v>
      </c>
      <c r="M80" s="53" t="s">
        <v>103</v>
      </c>
    </row>
    <row r="81" spans="1:13" x14ac:dyDescent="0.2">
      <c r="A81" s="53" t="s">
        <v>101</v>
      </c>
      <c r="B81" s="53" t="s">
        <v>104</v>
      </c>
      <c r="C81" s="53"/>
      <c r="D81" s="53" t="s">
        <v>110</v>
      </c>
      <c r="E81" s="53" t="s">
        <v>84</v>
      </c>
      <c r="F81" s="55">
        <v>42915</v>
      </c>
      <c r="G81" s="53" t="s">
        <v>102</v>
      </c>
      <c r="H81" s="53" t="s">
        <v>62</v>
      </c>
      <c r="I81" s="53"/>
      <c r="J81" s="53" t="s">
        <v>105</v>
      </c>
      <c r="K81" s="53" t="s">
        <v>67</v>
      </c>
      <c r="L81" s="56">
        <v>7031.96</v>
      </c>
      <c r="M81" s="53" t="s">
        <v>103</v>
      </c>
    </row>
    <row r="82" spans="1:13" x14ac:dyDescent="0.2">
      <c r="A82" s="53" t="s">
        <v>101</v>
      </c>
      <c r="B82" s="53" t="s">
        <v>104</v>
      </c>
      <c r="C82" s="53"/>
      <c r="D82" s="53" t="s">
        <v>116</v>
      </c>
      <c r="E82" s="53" t="s">
        <v>76</v>
      </c>
      <c r="F82" s="55">
        <v>42845</v>
      </c>
      <c r="G82" s="53" t="s">
        <v>102</v>
      </c>
      <c r="H82" s="53" t="s">
        <v>62</v>
      </c>
      <c r="I82" s="53"/>
      <c r="J82" s="53" t="s">
        <v>117</v>
      </c>
      <c r="K82" s="53" t="s">
        <v>118</v>
      </c>
      <c r="L82" s="56">
        <v>11719.94</v>
      </c>
      <c r="M82" s="53" t="s">
        <v>103</v>
      </c>
    </row>
    <row r="83" spans="1:13" x14ac:dyDescent="0.2">
      <c r="A83" s="53" t="s">
        <v>101</v>
      </c>
      <c r="B83" s="53" t="s">
        <v>104</v>
      </c>
      <c r="C83" s="53"/>
      <c r="D83" s="53" t="s">
        <v>119</v>
      </c>
      <c r="E83" s="53" t="s">
        <v>74</v>
      </c>
      <c r="F83" s="55">
        <v>42552</v>
      </c>
      <c r="G83" s="53" t="s">
        <v>102</v>
      </c>
      <c r="H83" s="53" t="s">
        <v>62</v>
      </c>
      <c r="I83" s="53"/>
      <c r="J83" s="53" t="s">
        <v>108</v>
      </c>
      <c r="K83" s="53" t="s">
        <v>109</v>
      </c>
      <c r="L83" s="56">
        <v>-67.02</v>
      </c>
      <c r="M83" s="53" t="s">
        <v>103</v>
      </c>
    </row>
    <row r="84" spans="1:13" x14ac:dyDescent="0.2">
      <c r="A84" s="53" t="s">
        <v>101</v>
      </c>
      <c r="B84" s="53" t="s">
        <v>104</v>
      </c>
      <c r="C84" s="53"/>
      <c r="D84" s="53" t="s">
        <v>119</v>
      </c>
      <c r="E84" s="53" t="s">
        <v>74</v>
      </c>
      <c r="F84" s="55">
        <v>42552</v>
      </c>
      <c r="G84" s="53" t="s">
        <v>102</v>
      </c>
      <c r="H84" s="53" t="s">
        <v>62</v>
      </c>
      <c r="I84" s="53"/>
      <c r="J84" s="53" t="s">
        <v>108</v>
      </c>
      <c r="K84" s="53" t="s">
        <v>109</v>
      </c>
      <c r="L84" s="56">
        <v>134.04</v>
      </c>
      <c r="M84" s="53" t="s">
        <v>103</v>
      </c>
    </row>
    <row r="85" spans="1:13" x14ac:dyDescent="0.2">
      <c r="A85" s="53" t="s">
        <v>101</v>
      </c>
      <c r="B85" s="53" t="s">
        <v>104</v>
      </c>
      <c r="C85" s="53"/>
      <c r="D85" s="53" t="s">
        <v>119</v>
      </c>
      <c r="E85" s="53" t="s">
        <v>74</v>
      </c>
      <c r="F85" s="55">
        <v>42565</v>
      </c>
      <c r="G85" s="53" t="s">
        <v>102</v>
      </c>
      <c r="H85" s="53" t="s">
        <v>62</v>
      </c>
      <c r="I85" s="53"/>
      <c r="J85" s="53" t="s">
        <v>108</v>
      </c>
      <c r="K85" s="53" t="s">
        <v>109</v>
      </c>
      <c r="L85" s="56">
        <v>670.18</v>
      </c>
      <c r="M85" s="53" t="s">
        <v>103</v>
      </c>
    </row>
    <row r="86" spans="1:13" x14ac:dyDescent="0.2">
      <c r="A86" s="53" t="s">
        <v>101</v>
      </c>
      <c r="B86" s="53" t="s">
        <v>104</v>
      </c>
      <c r="C86" s="53"/>
      <c r="D86" s="53" t="s">
        <v>119</v>
      </c>
      <c r="E86" s="53" t="s">
        <v>74</v>
      </c>
      <c r="F86" s="55">
        <v>42579</v>
      </c>
      <c r="G86" s="53" t="s">
        <v>102</v>
      </c>
      <c r="H86" s="53" t="s">
        <v>62</v>
      </c>
      <c r="I86" s="53"/>
      <c r="J86" s="53" t="s">
        <v>108</v>
      </c>
      <c r="K86" s="53" t="s">
        <v>109</v>
      </c>
      <c r="L86" s="56">
        <v>670.18</v>
      </c>
      <c r="M86" s="53" t="s">
        <v>103</v>
      </c>
    </row>
    <row r="87" spans="1:13" x14ac:dyDescent="0.2">
      <c r="A87" s="53" t="s">
        <v>101</v>
      </c>
      <c r="B87" s="53" t="s">
        <v>104</v>
      </c>
      <c r="C87" s="53"/>
      <c r="D87" s="53" t="s">
        <v>119</v>
      </c>
      <c r="E87" s="53" t="s">
        <v>74</v>
      </c>
      <c r="F87" s="55">
        <v>42583</v>
      </c>
      <c r="G87" s="53" t="s">
        <v>102</v>
      </c>
      <c r="H87" s="53" t="s">
        <v>62</v>
      </c>
      <c r="I87" s="53"/>
      <c r="J87" s="53" t="s">
        <v>108</v>
      </c>
      <c r="K87" s="53" t="s">
        <v>109</v>
      </c>
      <c r="L87" s="56">
        <v>-134.04</v>
      </c>
      <c r="M87" s="53" t="s">
        <v>103</v>
      </c>
    </row>
    <row r="88" spans="1:13" x14ac:dyDescent="0.2">
      <c r="A88" s="53" t="s">
        <v>101</v>
      </c>
      <c r="B88" s="53" t="s">
        <v>104</v>
      </c>
      <c r="C88" s="53"/>
      <c r="D88" s="53" t="s">
        <v>119</v>
      </c>
      <c r="E88" s="53" t="s">
        <v>74</v>
      </c>
      <c r="F88" s="55">
        <v>42583</v>
      </c>
      <c r="G88" s="53" t="s">
        <v>102</v>
      </c>
      <c r="H88" s="53" t="s">
        <v>62</v>
      </c>
      <c r="I88" s="53"/>
      <c r="J88" s="53" t="s">
        <v>108</v>
      </c>
      <c r="K88" s="53" t="s">
        <v>109</v>
      </c>
      <c r="L88" s="56">
        <v>335.09</v>
      </c>
      <c r="M88" s="53" t="s">
        <v>103</v>
      </c>
    </row>
    <row r="89" spans="1:13" x14ac:dyDescent="0.2">
      <c r="A89" s="53" t="s">
        <v>101</v>
      </c>
      <c r="B89" s="53" t="s">
        <v>104</v>
      </c>
      <c r="C89" s="53"/>
      <c r="D89" s="53" t="s">
        <v>119</v>
      </c>
      <c r="E89" s="53" t="s">
        <v>74</v>
      </c>
      <c r="F89" s="55">
        <v>42593</v>
      </c>
      <c r="G89" s="53" t="s">
        <v>102</v>
      </c>
      <c r="H89" s="53" t="s">
        <v>62</v>
      </c>
      <c r="I89" s="53"/>
      <c r="J89" s="53" t="s">
        <v>108</v>
      </c>
      <c r="K89" s="53" t="s">
        <v>109</v>
      </c>
      <c r="L89" s="56">
        <v>670.18</v>
      </c>
      <c r="M89" s="53" t="s">
        <v>103</v>
      </c>
    </row>
    <row r="90" spans="1:13" x14ac:dyDescent="0.2">
      <c r="A90" s="53" t="s">
        <v>101</v>
      </c>
      <c r="B90" s="53" t="s">
        <v>104</v>
      </c>
      <c r="C90" s="53"/>
      <c r="D90" s="53" t="s">
        <v>119</v>
      </c>
      <c r="E90" s="53" t="s">
        <v>74</v>
      </c>
      <c r="F90" s="55">
        <v>42607</v>
      </c>
      <c r="G90" s="53" t="s">
        <v>102</v>
      </c>
      <c r="H90" s="53" t="s">
        <v>62</v>
      </c>
      <c r="I90" s="53"/>
      <c r="J90" s="53" t="s">
        <v>108</v>
      </c>
      <c r="K90" s="53" t="s">
        <v>109</v>
      </c>
      <c r="L90" s="56">
        <v>670.18</v>
      </c>
      <c r="M90" s="53" t="s">
        <v>103</v>
      </c>
    </row>
    <row r="91" spans="1:13" x14ac:dyDescent="0.2">
      <c r="A91" s="53" t="s">
        <v>101</v>
      </c>
      <c r="B91" s="53" t="s">
        <v>104</v>
      </c>
      <c r="C91" s="53"/>
      <c r="D91" s="53" t="s">
        <v>119</v>
      </c>
      <c r="E91" s="53" t="s">
        <v>74</v>
      </c>
      <c r="F91" s="55">
        <v>42614</v>
      </c>
      <c r="G91" s="53" t="s">
        <v>102</v>
      </c>
      <c r="H91" s="53" t="s">
        <v>62</v>
      </c>
      <c r="I91" s="53"/>
      <c r="J91" s="53" t="s">
        <v>108</v>
      </c>
      <c r="K91" s="53" t="s">
        <v>109</v>
      </c>
      <c r="L91" s="56">
        <v>469.13</v>
      </c>
      <c r="M91" s="53" t="s">
        <v>103</v>
      </c>
    </row>
    <row r="92" spans="1:13" x14ac:dyDescent="0.2">
      <c r="A92" s="53" t="s">
        <v>101</v>
      </c>
      <c r="B92" s="53" t="s">
        <v>104</v>
      </c>
      <c r="C92" s="53"/>
      <c r="D92" s="53" t="s">
        <v>119</v>
      </c>
      <c r="E92" s="53" t="s">
        <v>74</v>
      </c>
      <c r="F92" s="55">
        <v>42614</v>
      </c>
      <c r="G92" s="53" t="s">
        <v>102</v>
      </c>
      <c r="H92" s="53" t="s">
        <v>62</v>
      </c>
      <c r="I92" s="53"/>
      <c r="J92" s="53" t="s">
        <v>108</v>
      </c>
      <c r="K92" s="53" t="s">
        <v>109</v>
      </c>
      <c r="L92" s="56">
        <v>-335.09</v>
      </c>
      <c r="M92" s="53" t="s">
        <v>103</v>
      </c>
    </row>
    <row r="93" spans="1:13" x14ac:dyDescent="0.2">
      <c r="A93" s="53" t="s">
        <v>101</v>
      </c>
      <c r="B93" s="53" t="s">
        <v>104</v>
      </c>
      <c r="C93" s="53"/>
      <c r="D93" s="53" t="s">
        <v>119</v>
      </c>
      <c r="E93" s="53" t="s">
        <v>74</v>
      </c>
      <c r="F93" s="55">
        <v>42621</v>
      </c>
      <c r="G93" s="53" t="s">
        <v>102</v>
      </c>
      <c r="H93" s="53" t="s">
        <v>62</v>
      </c>
      <c r="I93" s="53"/>
      <c r="J93" s="53" t="s">
        <v>108</v>
      </c>
      <c r="K93" s="53" t="s">
        <v>109</v>
      </c>
      <c r="L93" s="56">
        <v>670.18</v>
      </c>
      <c r="M93" s="53" t="s">
        <v>103</v>
      </c>
    </row>
    <row r="94" spans="1:13" x14ac:dyDescent="0.2">
      <c r="A94" s="53" t="s">
        <v>101</v>
      </c>
      <c r="B94" s="53" t="s">
        <v>104</v>
      </c>
      <c r="C94" s="53"/>
      <c r="D94" s="53" t="s">
        <v>119</v>
      </c>
      <c r="E94" s="53" t="s">
        <v>74</v>
      </c>
      <c r="F94" s="55">
        <v>42635</v>
      </c>
      <c r="G94" s="53" t="s">
        <v>102</v>
      </c>
      <c r="H94" s="53" t="s">
        <v>62</v>
      </c>
      <c r="I94" s="53"/>
      <c r="J94" s="53" t="s">
        <v>108</v>
      </c>
      <c r="K94" s="53" t="s">
        <v>109</v>
      </c>
      <c r="L94" s="56">
        <v>670.18</v>
      </c>
      <c r="M94" s="53" t="s">
        <v>103</v>
      </c>
    </row>
    <row r="95" spans="1:13" x14ac:dyDescent="0.2">
      <c r="A95" s="53" t="s">
        <v>101</v>
      </c>
      <c r="B95" s="53" t="s">
        <v>104</v>
      </c>
      <c r="C95" s="53"/>
      <c r="D95" s="53" t="s">
        <v>119</v>
      </c>
      <c r="E95" s="53" t="s">
        <v>74</v>
      </c>
      <c r="F95" s="55">
        <v>42644</v>
      </c>
      <c r="G95" s="53" t="s">
        <v>102</v>
      </c>
      <c r="H95" s="53" t="s">
        <v>62</v>
      </c>
      <c r="I95" s="53"/>
      <c r="J95" s="53" t="s">
        <v>108</v>
      </c>
      <c r="K95" s="53" t="s">
        <v>109</v>
      </c>
      <c r="L95" s="56">
        <v>-469.13</v>
      </c>
      <c r="M95" s="53" t="s">
        <v>103</v>
      </c>
    </row>
    <row r="96" spans="1:13" x14ac:dyDescent="0.2">
      <c r="A96" s="53" t="s">
        <v>101</v>
      </c>
      <c r="B96" s="53" t="s">
        <v>104</v>
      </c>
      <c r="C96" s="53"/>
      <c r="D96" s="53" t="s">
        <v>119</v>
      </c>
      <c r="E96" s="53" t="s">
        <v>74</v>
      </c>
      <c r="F96" s="55">
        <v>42644</v>
      </c>
      <c r="G96" s="53" t="s">
        <v>102</v>
      </c>
      <c r="H96" s="53" t="s">
        <v>62</v>
      </c>
      <c r="I96" s="53"/>
      <c r="J96" s="53" t="s">
        <v>108</v>
      </c>
      <c r="K96" s="53" t="s">
        <v>109</v>
      </c>
      <c r="L96" s="56">
        <v>536.14</v>
      </c>
      <c r="M96" s="53" t="s">
        <v>103</v>
      </c>
    </row>
    <row r="97" spans="1:13" x14ac:dyDescent="0.2">
      <c r="A97" s="53" t="s">
        <v>101</v>
      </c>
      <c r="B97" s="53" t="s">
        <v>104</v>
      </c>
      <c r="C97" s="53"/>
      <c r="D97" s="53" t="s">
        <v>119</v>
      </c>
      <c r="E97" s="53" t="s">
        <v>74</v>
      </c>
      <c r="F97" s="55">
        <v>42649</v>
      </c>
      <c r="G97" s="53" t="s">
        <v>102</v>
      </c>
      <c r="H97" s="53" t="s">
        <v>62</v>
      </c>
      <c r="I97" s="53"/>
      <c r="J97" s="53" t="s">
        <v>108</v>
      </c>
      <c r="K97" s="53" t="s">
        <v>109</v>
      </c>
      <c r="L97" s="56">
        <v>670.18</v>
      </c>
      <c r="M97" s="53" t="s">
        <v>103</v>
      </c>
    </row>
    <row r="98" spans="1:13" x14ac:dyDescent="0.2">
      <c r="A98" s="53" t="s">
        <v>101</v>
      </c>
      <c r="B98" s="53" t="s">
        <v>104</v>
      </c>
      <c r="C98" s="53"/>
      <c r="D98" s="53" t="s">
        <v>119</v>
      </c>
      <c r="E98" s="53" t="s">
        <v>74</v>
      </c>
      <c r="F98" s="55">
        <v>42663</v>
      </c>
      <c r="G98" s="53" t="s">
        <v>102</v>
      </c>
      <c r="H98" s="53" t="s">
        <v>62</v>
      </c>
      <c r="I98" s="53"/>
      <c r="J98" s="53" t="s">
        <v>108</v>
      </c>
      <c r="K98" s="53" t="s">
        <v>109</v>
      </c>
      <c r="L98" s="56">
        <v>670.18</v>
      </c>
      <c r="M98" s="53" t="s">
        <v>103</v>
      </c>
    </row>
    <row r="99" spans="1:13" x14ac:dyDescent="0.2">
      <c r="A99" s="53" t="s">
        <v>101</v>
      </c>
      <c r="B99" s="53" t="s">
        <v>104</v>
      </c>
      <c r="C99" s="53"/>
      <c r="D99" s="53" t="s">
        <v>119</v>
      </c>
      <c r="E99" s="53" t="s">
        <v>74</v>
      </c>
      <c r="F99" s="55">
        <v>42675</v>
      </c>
      <c r="G99" s="53" t="s">
        <v>102</v>
      </c>
      <c r="H99" s="53" t="s">
        <v>62</v>
      </c>
      <c r="I99" s="53"/>
      <c r="J99" s="53" t="s">
        <v>108</v>
      </c>
      <c r="K99" s="53" t="s">
        <v>109</v>
      </c>
      <c r="L99" s="56">
        <v>670.18</v>
      </c>
      <c r="M99" s="53" t="s">
        <v>103</v>
      </c>
    </row>
    <row r="100" spans="1:13" x14ac:dyDescent="0.2">
      <c r="A100" s="53" t="s">
        <v>101</v>
      </c>
      <c r="B100" s="53" t="s">
        <v>104</v>
      </c>
      <c r="C100" s="53"/>
      <c r="D100" s="53" t="s">
        <v>119</v>
      </c>
      <c r="E100" s="53" t="s">
        <v>74</v>
      </c>
      <c r="F100" s="55">
        <v>42675</v>
      </c>
      <c r="G100" s="53" t="s">
        <v>102</v>
      </c>
      <c r="H100" s="53" t="s">
        <v>62</v>
      </c>
      <c r="I100" s="53"/>
      <c r="J100" s="53" t="s">
        <v>108</v>
      </c>
      <c r="K100" s="53" t="s">
        <v>109</v>
      </c>
      <c r="L100" s="56">
        <v>-536.14</v>
      </c>
      <c r="M100" s="53" t="s">
        <v>103</v>
      </c>
    </row>
    <row r="101" spans="1:13" x14ac:dyDescent="0.2">
      <c r="A101" s="53" t="s">
        <v>101</v>
      </c>
      <c r="B101" s="53" t="s">
        <v>104</v>
      </c>
      <c r="C101" s="53"/>
      <c r="D101" s="53" t="s">
        <v>119</v>
      </c>
      <c r="E101" s="53" t="s">
        <v>74</v>
      </c>
      <c r="F101" s="55">
        <v>42677</v>
      </c>
      <c r="G101" s="53" t="s">
        <v>102</v>
      </c>
      <c r="H101" s="53" t="s">
        <v>62</v>
      </c>
      <c r="I101" s="53"/>
      <c r="J101" s="53" t="s">
        <v>108</v>
      </c>
      <c r="K101" s="53" t="s">
        <v>109</v>
      </c>
      <c r="L101" s="56">
        <v>670.18</v>
      </c>
      <c r="M101" s="53" t="s">
        <v>103</v>
      </c>
    </row>
    <row r="102" spans="1:13" x14ac:dyDescent="0.2">
      <c r="A102" s="53" t="s">
        <v>101</v>
      </c>
      <c r="B102" s="53" t="s">
        <v>104</v>
      </c>
      <c r="C102" s="53"/>
      <c r="D102" s="53" t="s">
        <v>119</v>
      </c>
      <c r="E102" s="53" t="s">
        <v>74</v>
      </c>
      <c r="F102" s="55">
        <v>42691</v>
      </c>
      <c r="G102" s="53" t="s">
        <v>102</v>
      </c>
      <c r="H102" s="53" t="s">
        <v>62</v>
      </c>
      <c r="I102" s="53"/>
      <c r="J102" s="53" t="s">
        <v>108</v>
      </c>
      <c r="K102" s="53" t="s">
        <v>109</v>
      </c>
      <c r="L102" s="56">
        <v>670.18</v>
      </c>
      <c r="M102" s="53" t="s">
        <v>103</v>
      </c>
    </row>
    <row r="103" spans="1:13" x14ac:dyDescent="0.2">
      <c r="A103" s="53" t="s">
        <v>101</v>
      </c>
      <c r="B103" s="53" t="s">
        <v>104</v>
      </c>
      <c r="C103" s="53"/>
      <c r="D103" s="53" t="s">
        <v>119</v>
      </c>
      <c r="E103" s="53" t="s">
        <v>74</v>
      </c>
      <c r="F103" s="55">
        <v>42705</v>
      </c>
      <c r="G103" s="53" t="s">
        <v>102</v>
      </c>
      <c r="H103" s="53" t="s">
        <v>62</v>
      </c>
      <c r="I103" s="53"/>
      <c r="J103" s="53" t="s">
        <v>108</v>
      </c>
      <c r="K103" s="53" t="s">
        <v>109</v>
      </c>
      <c r="L103" s="56">
        <v>134.04</v>
      </c>
      <c r="M103" s="53" t="s">
        <v>103</v>
      </c>
    </row>
    <row r="104" spans="1:13" x14ac:dyDescent="0.2">
      <c r="A104" s="53" t="s">
        <v>101</v>
      </c>
      <c r="B104" s="53" t="s">
        <v>104</v>
      </c>
      <c r="C104" s="53"/>
      <c r="D104" s="53" t="s">
        <v>119</v>
      </c>
      <c r="E104" s="53" t="s">
        <v>74</v>
      </c>
      <c r="F104" s="55">
        <v>42705</v>
      </c>
      <c r="G104" s="53" t="s">
        <v>102</v>
      </c>
      <c r="H104" s="53" t="s">
        <v>62</v>
      </c>
      <c r="I104" s="53"/>
      <c r="J104" s="53" t="s">
        <v>108</v>
      </c>
      <c r="K104" s="53" t="s">
        <v>109</v>
      </c>
      <c r="L104" s="56">
        <v>-670.18</v>
      </c>
      <c r="M104" s="53" t="s">
        <v>103</v>
      </c>
    </row>
    <row r="105" spans="1:13" x14ac:dyDescent="0.2">
      <c r="A105" s="53" t="s">
        <v>101</v>
      </c>
      <c r="B105" s="53" t="s">
        <v>104</v>
      </c>
      <c r="C105" s="53"/>
      <c r="D105" s="53" t="s">
        <v>119</v>
      </c>
      <c r="E105" s="53" t="s">
        <v>74</v>
      </c>
      <c r="F105" s="55">
        <v>42705</v>
      </c>
      <c r="G105" s="53" t="s">
        <v>102</v>
      </c>
      <c r="H105" s="53" t="s">
        <v>62</v>
      </c>
      <c r="I105" s="53"/>
      <c r="J105" s="53" t="s">
        <v>108</v>
      </c>
      <c r="K105" s="53" t="s">
        <v>109</v>
      </c>
      <c r="L105" s="56">
        <v>670.18</v>
      </c>
      <c r="M105" s="53" t="s">
        <v>103</v>
      </c>
    </row>
    <row r="106" spans="1:13" x14ac:dyDescent="0.2">
      <c r="A106" s="53" t="s">
        <v>101</v>
      </c>
      <c r="B106" s="53" t="s">
        <v>104</v>
      </c>
      <c r="C106" s="53"/>
      <c r="D106" s="53" t="s">
        <v>119</v>
      </c>
      <c r="E106" s="53" t="s">
        <v>74</v>
      </c>
      <c r="F106" s="55">
        <v>42719</v>
      </c>
      <c r="G106" s="53" t="s">
        <v>102</v>
      </c>
      <c r="H106" s="53" t="s">
        <v>62</v>
      </c>
      <c r="I106" s="53"/>
      <c r="J106" s="53" t="s">
        <v>108</v>
      </c>
      <c r="K106" s="53" t="s">
        <v>109</v>
      </c>
      <c r="L106" s="56">
        <v>670.18</v>
      </c>
      <c r="M106" s="53" t="s">
        <v>103</v>
      </c>
    </row>
    <row r="107" spans="1:13" x14ac:dyDescent="0.2">
      <c r="A107" s="53" t="s">
        <v>101</v>
      </c>
      <c r="B107" s="53" t="s">
        <v>104</v>
      </c>
      <c r="C107" s="53"/>
      <c r="D107" s="53" t="s">
        <v>119</v>
      </c>
      <c r="E107" s="53" t="s">
        <v>74</v>
      </c>
      <c r="F107" s="55">
        <v>42733</v>
      </c>
      <c r="G107" s="53" t="s">
        <v>102</v>
      </c>
      <c r="H107" s="53" t="s">
        <v>62</v>
      </c>
      <c r="I107" s="53"/>
      <c r="J107" s="53" t="s">
        <v>108</v>
      </c>
      <c r="K107" s="53" t="s">
        <v>109</v>
      </c>
      <c r="L107" s="56">
        <v>670.18</v>
      </c>
      <c r="M107" s="53" t="s">
        <v>103</v>
      </c>
    </row>
    <row r="108" spans="1:13" x14ac:dyDescent="0.2">
      <c r="A108" s="53" t="s">
        <v>101</v>
      </c>
      <c r="B108" s="53" t="s">
        <v>104</v>
      </c>
      <c r="C108" s="53"/>
      <c r="D108" s="53" t="s">
        <v>119</v>
      </c>
      <c r="E108" s="53" t="s">
        <v>74</v>
      </c>
      <c r="F108" s="55">
        <v>42736</v>
      </c>
      <c r="G108" s="53" t="s">
        <v>102</v>
      </c>
      <c r="H108" s="53" t="s">
        <v>62</v>
      </c>
      <c r="I108" s="53"/>
      <c r="J108" s="53" t="s">
        <v>108</v>
      </c>
      <c r="K108" s="53" t="s">
        <v>109</v>
      </c>
      <c r="L108" s="56">
        <v>268.07</v>
      </c>
      <c r="M108" s="53" t="s">
        <v>103</v>
      </c>
    </row>
    <row r="109" spans="1:13" x14ac:dyDescent="0.2">
      <c r="A109" s="53" t="s">
        <v>101</v>
      </c>
      <c r="B109" s="53" t="s">
        <v>104</v>
      </c>
      <c r="C109" s="53"/>
      <c r="D109" s="53" t="s">
        <v>119</v>
      </c>
      <c r="E109" s="53" t="s">
        <v>74</v>
      </c>
      <c r="F109" s="55">
        <v>42736</v>
      </c>
      <c r="G109" s="53" t="s">
        <v>102</v>
      </c>
      <c r="H109" s="53" t="s">
        <v>62</v>
      </c>
      <c r="I109" s="53"/>
      <c r="J109" s="53" t="s">
        <v>108</v>
      </c>
      <c r="K109" s="53" t="s">
        <v>109</v>
      </c>
      <c r="L109" s="56">
        <v>-134.04</v>
      </c>
      <c r="M109" s="53" t="s">
        <v>103</v>
      </c>
    </row>
    <row r="110" spans="1:13" x14ac:dyDescent="0.2">
      <c r="A110" s="53" t="s">
        <v>101</v>
      </c>
      <c r="B110" s="53" t="s">
        <v>104</v>
      </c>
      <c r="C110" s="53"/>
      <c r="D110" s="53" t="s">
        <v>119</v>
      </c>
      <c r="E110" s="53" t="s">
        <v>74</v>
      </c>
      <c r="F110" s="55">
        <v>42747</v>
      </c>
      <c r="G110" s="53" t="s">
        <v>102</v>
      </c>
      <c r="H110" s="53" t="s">
        <v>62</v>
      </c>
      <c r="I110" s="53"/>
      <c r="J110" s="53" t="s">
        <v>108</v>
      </c>
      <c r="K110" s="53" t="s">
        <v>109</v>
      </c>
      <c r="L110" s="56">
        <v>670.18</v>
      </c>
      <c r="M110" s="53" t="s">
        <v>103</v>
      </c>
    </row>
    <row r="111" spans="1:13" x14ac:dyDescent="0.2">
      <c r="A111" s="53" t="s">
        <v>101</v>
      </c>
      <c r="B111" s="53" t="s">
        <v>104</v>
      </c>
      <c r="C111" s="53"/>
      <c r="D111" s="53" t="s">
        <v>119</v>
      </c>
      <c r="E111" s="53" t="s">
        <v>74</v>
      </c>
      <c r="F111" s="55">
        <v>42761</v>
      </c>
      <c r="G111" s="53" t="s">
        <v>102</v>
      </c>
      <c r="H111" s="53" t="s">
        <v>62</v>
      </c>
      <c r="I111" s="53"/>
      <c r="J111" s="53" t="s">
        <v>108</v>
      </c>
      <c r="K111" s="53" t="s">
        <v>109</v>
      </c>
      <c r="L111" s="56">
        <v>670.18</v>
      </c>
      <c r="M111" s="53" t="s">
        <v>103</v>
      </c>
    </row>
    <row r="112" spans="1:13" x14ac:dyDescent="0.2">
      <c r="A112" s="53" t="s">
        <v>101</v>
      </c>
      <c r="B112" s="53" t="s">
        <v>104</v>
      </c>
      <c r="C112" s="53"/>
      <c r="D112" s="53" t="s">
        <v>119</v>
      </c>
      <c r="E112" s="53" t="s">
        <v>74</v>
      </c>
      <c r="F112" s="55">
        <v>42767</v>
      </c>
      <c r="G112" s="53" t="s">
        <v>102</v>
      </c>
      <c r="H112" s="53" t="s">
        <v>62</v>
      </c>
      <c r="I112" s="53"/>
      <c r="J112" s="53" t="s">
        <v>108</v>
      </c>
      <c r="K112" s="53" t="s">
        <v>109</v>
      </c>
      <c r="L112" s="56">
        <v>268.07</v>
      </c>
      <c r="M112" s="53" t="s">
        <v>103</v>
      </c>
    </row>
    <row r="113" spans="1:13" x14ac:dyDescent="0.2">
      <c r="A113" s="53" t="s">
        <v>101</v>
      </c>
      <c r="B113" s="53" t="s">
        <v>104</v>
      </c>
      <c r="C113" s="53"/>
      <c r="D113" s="53" t="s">
        <v>119</v>
      </c>
      <c r="E113" s="53" t="s">
        <v>74</v>
      </c>
      <c r="F113" s="55">
        <v>42767</v>
      </c>
      <c r="G113" s="53" t="s">
        <v>102</v>
      </c>
      <c r="H113" s="53" t="s">
        <v>62</v>
      </c>
      <c r="I113" s="53"/>
      <c r="J113" s="53" t="s">
        <v>108</v>
      </c>
      <c r="K113" s="53" t="s">
        <v>109</v>
      </c>
      <c r="L113" s="56">
        <v>-268.07</v>
      </c>
      <c r="M113" s="53" t="s">
        <v>103</v>
      </c>
    </row>
    <row r="114" spans="1:13" x14ac:dyDescent="0.2">
      <c r="A114" s="53" t="s">
        <v>101</v>
      </c>
      <c r="B114" s="53" t="s">
        <v>104</v>
      </c>
      <c r="C114" s="53"/>
      <c r="D114" s="53" t="s">
        <v>119</v>
      </c>
      <c r="E114" s="53" t="s">
        <v>74</v>
      </c>
      <c r="F114" s="55">
        <v>42775</v>
      </c>
      <c r="G114" s="53" t="s">
        <v>102</v>
      </c>
      <c r="H114" s="53" t="s">
        <v>62</v>
      </c>
      <c r="I114" s="53"/>
      <c r="J114" s="53" t="s">
        <v>108</v>
      </c>
      <c r="K114" s="53" t="s">
        <v>109</v>
      </c>
      <c r="L114" s="56">
        <v>670.18</v>
      </c>
      <c r="M114" s="53" t="s">
        <v>103</v>
      </c>
    </row>
    <row r="115" spans="1:13" x14ac:dyDescent="0.2">
      <c r="A115" s="53" t="s">
        <v>101</v>
      </c>
      <c r="B115" s="53" t="s">
        <v>104</v>
      </c>
      <c r="C115" s="53"/>
      <c r="D115" s="53" t="s">
        <v>119</v>
      </c>
      <c r="E115" s="53" t="s">
        <v>74</v>
      </c>
      <c r="F115" s="55">
        <v>42789</v>
      </c>
      <c r="G115" s="53" t="s">
        <v>102</v>
      </c>
      <c r="H115" s="53" t="s">
        <v>62</v>
      </c>
      <c r="I115" s="53"/>
      <c r="J115" s="53" t="s">
        <v>108</v>
      </c>
      <c r="K115" s="53" t="s">
        <v>109</v>
      </c>
      <c r="L115" s="56">
        <v>670.18</v>
      </c>
      <c r="M115" s="53" t="s">
        <v>103</v>
      </c>
    </row>
    <row r="116" spans="1:13" x14ac:dyDescent="0.2">
      <c r="A116" s="53" t="s">
        <v>101</v>
      </c>
      <c r="B116" s="53" t="s">
        <v>104</v>
      </c>
      <c r="C116" s="53"/>
      <c r="D116" s="53" t="s">
        <v>119</v>
      </c>
      <c r="E116" s="53" t="s">
        <v>74</v>
      </c>
      <c r="F116" s="55">
        <v>42795</v>
      </c>
      <c r="G116" s="53" t="s">
        <v>102</v>
      </c>
      <c r="H116" s="53" t="s">
        <v>62</v>
      </c>
      <c r="I116" s="53"/>
      <c r="J116" s="53" t="s">
        <v>108</v>
      </c>
      <c r="K116" s="53" t="s">
        <v>109</v>
      </c>
      <c r="L116" s="56">
        <v>-268.07</v>
      </c>
      <c r="M116" s="53" t="s">
        <v>103</v>
      </c>
    </row>
    <row r="117" spans="1:13" x14ac:dyDescent="0.2">
      <c r="A117" s="53" t="s">
        <v>101</v>
      </c>
      <c r="B117" s="53" t="s">
        <v>104</v>
      </c>
      <c r="C117" s="53"/>
      <c r="D117" s="53" t="s">
        <v>119</v>
      </c>
      <c r="E117" s="53" t="s">
        <v>74</v>
      </c>
      <c r="F117" s="55">
        <v>42795</v>
      </c>
      <c r="G117" s="53" t="s">
        <v>102</v>
      </c>
      <c r="H117" s="53" t="s">
        <v>62</v>
      </c>
      <c r="I117" s="53"/>
      <c r="J117" s="53" t="s">
        <v>108</v>
      </c>
      <c r="K117" s="53" t="s">
        <v>109</v>
      </c>
      <c r="L117" s="56">
        <v>469.13</v>
      </c>
      <c r="M117" s="53" t="s">
        <v>103</v>
      </c>
    </row>
    <row r="118" spans="1:13" x14ac:dyDescent="0.2">
      <c r="A118" s="53" t="s">
        <v>101</v>
      </c>
      <c r="B118" s="53" t="s">
        <v>104</v>
      </c>
      <c r="C118" s="53"/>
      <c r="D118" s="53" t="s">
        <v>119</v>
      </c>
      <c r="E118" s="53" t="s">
        <v>74</v>
      </c>
      <c r="F118" s="55">
        <v>42803</v>
      </c>
      <c r="G118" s="53" t="s">
        <v>102</v>
      </c>
      <c r="H118" s="53" t="s">
        <v>62</v>
      </c>
      <c r="I118" s="53"/>
      <c r="J118" s="53" t="s">
        <v>108</v>
      </c>
      <c r="K118" s="53" t="s">
        <v>109</v>
      </c>
      <c r="L118" s="56">
        <v>670.18</v>
      </c>
      <c r="M118" s="53" t="s">
        <v>103</v>
      </c>
    </row>
    <row r="119" spans="1:13" x14ac:dyDescent="0.2">
      <c r="A119" s="53" t="s">
        <v>101</v>
      </c>
      <c r="B119" s="53" t="s">
        <v>104</v>
      </c>
      <c r="C119" s="53"/>
      <c r="D119" s="53" t="s">
        <v>119</v>
      </c>
      <c r="E119" s="53" t="s">
        <v>74</v>
      </c>
      <c r="F119" s="55">
        <v>42817</v>
      </c>
      <c r="G119" s="53" t="s">
        <v>102</v>
      </c>
      <c r="H119" s="53" t="s">
        <v>62</v>
      </c>
      <c r="I119" s="53"/>
      <c r="J119" s="53" t="s">
        <v>108</v>
      </c>
      <c r="K119" s="53" t="s">
        <v>109</v>
      </c>
      <c r="L119" s="56">
        <v>670.18</v>
      </c>
      <c r="M119" s="53" t="s">
        <v>103</v>
      </c>
    </row>
    <row r="120" spans="1:13" x14ac:dyDescent="0.2">
      <c r="A120" s="53" t="s">
        <v>101</v>
      </c>
      <c r="B120" s="53" t="s">
        <v>104</v>
      </c>
      <c r="C120" s="53"/>
      <c r="D120" s="53" t="s">
        <v>119</v>
      </c>
      <c r="E120" s="53" t="s">
        <v>74</v>
      </c>
      <c r="F120" s="55">
        <v>42826</v>
      </c>
      <c r="G120" s="53" t="s">
        <v>102</v>
      </c>
      <c r="H120" s="53" t="s">
        <v>62</v>
      </c>
      <c r="I120" s="53"/>
      <c r="J120" s="53" t="s">
        <v>108</v>
      </c>
      <c r="K120" s="53" t="s">
        <v>109</v>
      </c>
      <c r="L120" s="56">
        <v>-469.13</v>
      </c>
      <c r="M120" s="53" t="s">
        <v>103</v>
      </c>
    </row>
    <row r="121" spans="1:13" x14ac:dyDescent="0.2">
      <c r="A121" s="53" t="s">
        <v>101</v>
      </c>
      <c r="B121" s="53" t="s">
        <v>104</v>
      </c>
      <c r="C121" s="53"/>
      <c r="D121" s="53" t="s">
        <v>119</v>
      </c>
      <c r="E121" s="53" t="s">
        <v>74</v>
      </c>
      <c r="F121" s="55">
        <v>42826</v>
      </c>
      <c r="G121" s="53" t="s">
        <v>102</v>
      </c>
      <c r="H121" s="53" t="s">
        <v>62</v>
      </c>
      <c r="I121" s="53"/>
      <c r="J121" s="53" t="s">
        <v>108</v>
      </c>
      <c r="K121" s="53" t="s">
        <v>109</v>
      </c>
      <c r="L121" s="56">
        <v>469.13</v>
      </c>
      <c r="M121" s="53" t="s">
        <v>103</v>
      </c>
    </row>
    <row r="122" spans="1:13" x14ac:dyDescent="0.2">
      <c r="A122" s="53" t="s">
        <v>101</v>
      </c>
      <c r="B122" s="53" t="s">
        <v>104</v>
      </c>
      <c r="C122" s="53"/>
      <c r="D122" s="53" t="s">
        <v>119</v>
      </c>
      <c r="E122" s="53" t="s">
        <v>74</v>
      </c>
      <c r="F122" s="55">
        <v>42831</v>
      </c>
      <c r="G122" s="53" t="s">
        <v>102</v>
      </c>
      <c r="H122" s="53" t="s">
        <v>62</v>
      </c>
      <c r="I122" s="53"/>
      <c r="J122" s="53" t="s">
        <v>108</v>
      </c>
      <c r="K122" s="53" t="s">
        <v>109</v>
      </c>
      <c r="L122" s="56">
        <v>670.18</v>
      </c>
      <c r="M122" s="53" t="s">
        <v>103</v>
      </c>
    </row>
    <row r="123" spans="1:13" x14ac:dyDescent="0.2">
      <c r="A123" s="53" t="s">
        <v>101</v>
      </c>
      <c r="B123" s="53" t="s">
        <v>104</v>
      </c>
      <c r="C123" s="53"/>
      <c r="D123" s="53" t="s">
        <v>119</v>
      </c>
      <c r="E123" s="53" t="s">
        <v>74</v>
      </c>
      <c r="F123" s="55">
        <v>42845</v>
      </c>
      <c r="G123" s="53" t="s">
        <v>102</v>
      </c>
      <c r="H123" s="53" t="s">
        <v>62</v>
      </c>
      <c r="I123" s="53"/>
      <c r="J123" s="53" t="s">
        <v>108</v>
      </c>
      <c r="K123" s="53" t="s">
        <v>109</v>
      </c>
      <c r="L123" s="56">
        <v>670.18</v>
      </c>
      <c r="M123" s="53" t="s">
        <v>103</v>
      </c>
    </row>
    <row r="124" spans="1:13" x14ac:dyDescent="0.2">
      <c r="A124" s="53" t="s">
        <v>101</v>
      </c>
      <c r="B124" s="53" t="s">
        <v>104</v>
      </c>
      <c r="C124" s="53"/>
      <c r="D124" s="53" t="s">
        <v>119</v>
      </c>
      <c r="E124" s="53" t="s">
        <v>74</v>
      </c>
      <c r="F124" s="55">
        <v>42856</v>
      </c>
      <c r="G124" s="53" t="s">
        <v>102</v>
      </c>
      <c r="H124" s="53" t="s">
        <v>62</v>
      </c>
      <c r="I124" s="53"/>
      <c r="J124" s="53" t="s">
        <v>108</v>
      </c>
      <c r="K124" s="53" t="s">
        <v>109</v>
      </c>
      <c r="L124" s="56">
        <v>-469.13</v>
      </c>
      <c r="M124" s="53" t="s">
        <v>103</v>
      </c>
    </row>
    <row r="125" spans="1:13" x14ac:dyDescent="0.2">
      <c r="A125" s="53" t="s">
        <v>101</v>
      </c>
      <c r="B125" s="53" t="s">
        <v>104</v>
      </c>
      <c r="C125" s="53"/>
      <c r="D125" s="53" t="s">
        <v>119</v>
      </c>
      <c r="E125" s="53" t="s">
        <v>74</v>
      </c>
      <c r="F125" s="55">
        <v>42856</v>
      </c>
      <c r="G125" s="53" t="s">
        <v>102</v>
      </c>
      <c r="H125" s="53" t="s">
        <v>62</v>
      </c>
      <c r="I125" s="53"/>
      <c r="J125" s="53" t="s">
        <v>108</v>
      </c>
      <c r="K125" s="53" t="s">
        <v>109</v>
      </c>
      <c r="L125" s="56">
        <v>670.18</v>
      </c>
      <c r="M125" s="53" t="s">
        <v>103</v>
      </c>
    </row>
    <row r="126" spans="1:13" x14ac:dyDescent="0.2">
      <c r="A126" s="53" t="s">
        <v>101</v>
      </c>
      <c r="B126" s="53" t="s">
        <v>104</v>
      </c>
      <c r="C126" s="53"/>
      <c r="D126" s="53" t="s">
        <v>119</v>
      </c>
      <c r="E126" s="53" t="s">
        <v>74</v>
      </c>
      <c r="F126" s="55">
        <v>42859</v>
      </c>
      <c r="G126" s="53" t="s">
        <v>102</v>
      </c>
      <c r="H126" s="53" t="s">
        <v>62</v>
      </c>
      <c r="I126" s="53"/>
      <c r="J126" s="53" t="s">
        <v>108</v>
      </c>
      <c r="K126" s="53" t="s">
        <v>109</v>
      </c>
      <c r="L126" s="56">
        <v>670.18</v>
      </c>
      <c r="M126" s="53" t="s">
        <v>103</v>
      </c>
    </row>
    <row r="127" spans="1:13" x14ac:dyDescent="0.2">
      <c r="A127" s="53" t="s">
        <v>101</v>
      </c>
      <c r="B127" s="53" t="s">
        <v>104</v>
      </c>
      <c r="C127" s="53"/>
      <c r="D127" s="53" t="s">
        <v>119</v>
      </c>
      <c r="E127" s="53" t="s">
        <v>74</v>
      </c>
      <c r="F127" s="55">
        <v>42873</v>
      </c>
      <c r="G127" s="53" t="s">
        <v>102</v>
      </c>
      <c r="H127" s="53" t="s">
        <v>62</v>
      </c>
      <c r="I127" s="53"/>
      <c r="J127" s="53" t="s">
        <v>108</v>
      </c>
      <c r="K127" s="53" t="s">
        <v>109</v>
      </c>
      <c r="L127" s="56">
        <v>670.18</v>
      </c>
      <c r="M127" s="53" t="s">
        <v>103</v>
      </c>
    </row>
    <row r="128" spans="1:13" x14ac:dyDescent="0.2">
      <c r="A128" s="53" t="s">
        <v>101</v>
      </c>
      <c r="B128" s="53" t="s">
        <v>104</v>
      </c>
      <c r="C128" s="53"/>
      <c r="D128" s="53" t="s">
        <v>119</v>
      </c>
      <c r="E128" s="53" t="s">
        <v>74</v>
      </c>
      <c r="F128" s="55">
        <v>42887</v>
      </c>
      <c r="G128" s="53" t="s">
        <v>102</v>
      </c>
      <c r="H128" s="53" t="s">
        <v>62</v>
      </c>
      <c r="I128" s="53"/>
      <c r="J128" s="53" t="s">
        <v>108</v>
      </c>
      <c r="K128" s="53" t="s">
        <v>109</v>
      </c>
      <c r="L128" s="56">
        <v>134.04</v>
      </c>
      <c r="M128" s="53" t="s">
        <v>103</v>
      </c>
    </row>
    <row r="129" spans="1:13" x14ac:dyDescent="0.2">
      <c r="A129" s="53" t="s">
        <v>101</v>
      </c>
      <c r="B129" s="53" t="s">
        <v>104</v>
      </c>
      <c r="C129" s="53"/>
      <c r="D129" s="53" t="s">
        <v>119</v>
      </c>
      <c r="E129" s="53" t="s">
        <v>74</v>
      </c>
      <c r="F129" s="55">
        <v>42887</v>
      </c>
      <c r="G129" s="53" t="s">
        <v>102</v>
      </c>
      <c r="H129" s="53" t="s">
        <v>62</v>
      </c>
      <c r="I129" s="53"/>
      <c r="J129" s="53" t="s">
        <v>108</v>
      </c>
      <c r="K129" s="53" t="s">
        <v>109</v>
      </c>
      <c r="L129" s="56">
        <v>670.18</v>
      </c>
      <c r="M129" s="53" t="s">
        <v>103</v>
      </c>
    </row>
    <row r="130" spans="1:13" x14ac:dyDescent="0.2">
      <c r="A130" s="53" t="s">
        <v>101</v>
      </c>
      <c r="B130" s="53" t="s">
        <v>104</v>
      </c>
      <c r="C130" s="53"/>
      <c r="D130" s="53" t="s">
        <v>119</v>
      </c>
      <c r="E130" s="53" t="s">
        <v>74</v>
      </c>
      <c r="F130" s="55">
        <v>42887</v>
      </c>
      <c r="G130" s="53" t="s">
        <v>102</v>
      </c>
      <c r="H130" s="53" t="s">
        <v>62</v>
      </c>
      <c r="I130" s="53"/>
      <c r="J130" s="53" t="s">
        <v>108</v>
      </c>
      <c r="K130" s="53" t="s">
        <v>109</v>
      </c>
      <c r="L130" s="56">
        <v>-670.18</v>
      </c>
      <c r="M130" s="53" t="s">
        <v>103</v>
      </c>
    </row>
    <row r="131" spans="1:13" x14ac:dyDescent="0.2">
      <c r="A131" s="53" t="s">
        <v>101</v>
      </c>
      <c r="B131" s="53" t="s">
        <v>104</v>
      </c>
      <c r="C131" s="53"/>
      <c r="D131" s="53" t="s">
        <v>119</v>
      </c>
      <c r="E131" s="53" t="s">
        <v>74</v>
      </c>
      <c r="F131" s="55">
        <v>42901</v>
      </c>
      <c r="G131" s="53" t="s">
        <v>102</v>
      </c>
      <c r="H131" s="53" t="s">
        <v>62</v>
      </c>
      <c r="I131" s="53"/>
      <c r="J131" s="53" t="s">
        <v>108</v>
      </c>
      <c r="K131" s="53" t="s">
        <v>109</v>
      </c>
      <c r="L131" s="56">
        <v>670.18</v>
      </c>
      <c r="M131" s="53" t="s">
        <v>103</v>
      </c>
    </row>
    <row r="132" spans="1:13" x14ac:dyDescent="0.2">
      <c r="A132" s="53" t="s">
        <v>101</v>
      </c>
      <c r="B132" s="53" t="s">
        <v>104</v>
      </c>
      <c r="C132" s="53"/>
      <c r="D132" s="53" t="s">
        <v>119</v>
      </c>
      <c r="E132" s="53" t="s">
        <v>74</v>
      </c>
      <c r="F132" s="55">
        <v>42915</v>
      </c>
      <c r="G132" s="53" t="s">
        <v>102</v>
      </c>
      <c r="H132" s="53" t="s">
        <v>62</v>
      </c>
      <c r="I132" s="53"/>
      <c r="J132" s="53" t="s">
        <v>108</v>
      </c>
      <c r="K132" s="53" t="s">
        <v>109</v>
      </c>
      <c r="L132" s="56">
        <v>670.18</v>
      </c>
      <c r="M132" s="53" t="s">
        <v>103</v>
      </c>
    </row>
    <row r="133" spans="1:13" x14ac:dyDescent="0.2">
      <c r="A133" s="53" t="s">
        <v>101</v>
      </c>
      <c r="B133" s="53" t="s">
        <v>104</v>
      </c>
      <c r="C133" s="53"/>
      <c r="D133" s="53" t="s">
        <v>120</v>
      </c>
      <c r="E133" s="53" t="s">
        <v>79</v>
      </c>
      <c r="F133" s="55">
        <v>42677</v>
      </c>
      <c r="G133" s="53" t="s">
        <v>102</v>
      </c>
      <c r="H133" s="53" t="s">
        <v>62</v>
      </c>
      <c r="I133" s="53"/>
      <c r="J133" s="53" t="s">
        <v>106</v>
      </c>
      <c r="K133" s="53" t="s">
        <v>107</v>
      </c>
      <c r="L133" s="56">
        <v>5625.57</v>
      </c>
      <c r="M133" s="53" t="s">
        <v>103</v>
      </c>
    </row>
    <row r="134" spans="1:13" x14ac:dyDescent="0.2">
      <c r="A134" s="53" t="s">
        <v>101</v>
      </c>
      <c r="B134" s="53" t="s">
        <v>104</v>
      </c>
      <c r="C134" s="53"/>
      <c r="D134" s="53" t="s">
        <v>120</v>
      </c>
      <c r="E134" s="53" t="s">
        <v>79</v>
      </c>
      <c r="F134" s="55">
        <v>42691</v>
      </c>
      <c r="G134" s="53" t="s">
        <v>102</v>
      </c>
      <c r="H134" s="53" t="s">
        <v>62</v>
      </c>
      <c r="I134" s="53"/>
      <c r="J134" s="53" t="s">
        <v>106</v>
      </c>
      <c r="K134" s="53" t="s">
        <v>107</v>
      </c>
      <c r="L134" s="56">
        <v>351.6</v>
      </c>
      <c r="M134" s="53" t="s">
        <v>103</v>
      </c>
    </row>
    <row r="137" spans="1:13" x14ac:dyDescent="0.2">
      <c r="L137" s="50">
        <f>SUM(L2:L136)</f>
        <v>251282.81999999977</v>
      </c>
    </row>
  </sheetData>
  <autoFilter ref="A1:X13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opLeftCell="A2" workbookViewId="0">
      <selection activeCell="E31" sqref="E31"/>
    </sheetView>
  </sheetViews>
  <sheetFormatPr defaultRowHeight="12.75" x14ac:dyDescent="0.2"/>
  <cols>
    <col min="1" max="1" width="30.28515625" customWidth="1"/>
    <col min="2" max="2" width="14.140625" customWidth="1"/>
    <col min="3" max="3" width="17.85546875" customWidth="1"/>
    <col min="4" max="4" width="18" customWidth="1"/>
    <col min="5" max="5" width="13.5703125" customWidth="1"/>
    <col min="6" max="6" width="22.5703125" customWidth="1"/>
    <col min="7" max="7" width="16" customWidth="1"/>
    <col min="13" max="13" width="14.5703125" customWidth="1"/>
    <col min="14" max="15" width="10.140625" bestFit="1" customWidth="1"/>
  </cols>
  <sheetData>
    <row r="1" spans="1:15" s="96" customFormat="1" ht="18" x14ac:dyDescent="0.25">
      <c r="A1" s="95" t="s">
        <v>69</v>
      </c>
    </row>
    <row r="2" spans="1:15" s="96" customFormat="1" x14ac:dyDescent="0.2"/>
    <row r="3" spans="1:15" s="96" customFormat="1" ht="15.75" x14ac:dyDescent="0.25">
      <c r="D3" s="216" t="s">
        <v>154</v>
      </c>
      <c r="E3" s="216"/>
    </row>
    <row r="4" spans="1:15" ht="18.75" thickBot="1" x14ac:dyDescent="0.3">
      <c r="B4" s="93" t="s">
        <v>67</v>
      </c>
      <c r="C4" s="93" t="s">
        <v>68</v>
      </c>
      <c r="D4" s="100" t="s">
        <v>146</v>
      </c>
      <c r="E4" s="100" t="s">
        <v>147</v>
      </c>
      <c r="F4" s="95"/>
      <c r="G4" s="66"/>
    </row>
    <row r="5" spans="1:15" ht="15.75" x14ac:dyDescent="0.2">
      <c r="A5" s="90" t="s">
        <v>148</v>
      </c>
      <c r="B5" s="89">
        <f>Reconcilliation!L6+Reconcilliation!L7</f>
        <v>233835.38500000001</v>
      </c>
      <c r="C5" s="89">
        <f>Reconcilliation!L8</f>
        <v>17424.615000000002</v>
      </c>
      <c r="D5" s="89"/>
      <c r="E5" s="88"/>
      <c r="F5" s="87">
        <f>SUM(B5:E5)</f>
        <v>251260</v>
      </c>
      <c r="G5" s="65" t="s">
        <v>156</v>
      </c>
    </row>
    <row r="6" spans="1:15" ht="15.75" x14ac:dyDescent="0.2">
      <c r="A6" s="86" t="s">
        <v>149</v>
      </c>
      <c r="B6" s="85">
        <v>260</v>
      </c>
      <c r="C6" s="85">
        <f>B6</f>
        <v>260</v>
      </c>
      <c r="D6" s="85">
        <f>B6</f>
        <v>260</v>
      </c>
      <c r="E6" s="85">
        <f>B6</f>
        <v>260</v>
      </c>
      <c r="F6" s="101">
        <f>B6</f>
        <v>260</v>
      </c>
      <c r="G6" s="63"/>
    </row>
    <row r="7" spans="1:15" ht="46.5" customHeight="1" x14ac:dyDescent="0.2">
      <c r="A7" s="84" t="s">
        <v>157</v>
      </c>
      <c r="B7" s="83"/>
      <c r="C7" s="83"/>
      <c r="D7" s="82"/>
      <c r="E7" s="82"/>
      <c r="F7" s="81"/>
      <c r="G7" s="92"/>
    </row>
    <row r="8" spans="1:15" ht="24" x14ac:dyDescent="0.2">
      <c r="A8" s="84" t="s">
        <v>153</v>
      </c>
      <c r="B8" s="68">
        <v>260</v>
      </c>
      <c r="C8" s="68">
        <f>B8</f>
        <v>260</v>
      </c>
      <c r="D8" s="154">
        <f>101.281/7.5</f>
        <v>13.504133333333334</v>
      </c>
      <c r="E8" s="103">
        <v>9</v>
      </c>
      <c r="F8" s="102">
        <f>B8</f>
        <v>260</v>
      </c>
      <c r="G8" s="63" t="s">
        <v>160</v>
      </c>
    </row>
    <row r="9" spans="1:15" ht="32.25" thickBot="1" x14ac:dyDescent="0.25">
      <c r="A9" s="69" t="s">
        <v>150</v>
      </c>
      <c r="B9" s="67">
        <f>B5/B6*B8-748</f>
        <v>233087.38500000001</v>
      </c>
      <c r="C9" s="67">
        <f>C5/C6*C8</f>
        <v>17424.615000000002</v>
      </c>
      <c r="D9" s="67">
        <f>B5/D6*D8</f>
        <v>12145.170065735898</v>
      </c>
      <c r="E9" s="67">
        <f>B5/E6*E8</f>
        <v>8094.3017884615383</v>
      </c>
      <c r="F9" s="79">
        <f>SUM(B9:B9)</f>
        <v>233087.38500000001</v>
      </c>
      <c r="G9" s="99"/>
    </row>
    <row r="10" spans="1:15" s="96" customFormat="1" ht="16.5" thickBot="1" x14ac:dyDescent="0.25">
      <c r="A10" s="77" t="s">
        <v>155</v>
      </c>
      <c r="B10" s="76">
        <f>Reconcilliation!H23</f>
        <v>5977.17</v>
      </c>
      <c r="C10" s="76"/>
      <c r="D10" s="76"/>
      <c r="E10" s="76"/>
      <c r="F10" s="75">
        <f>SUM(B10:C10)</f>
        <v>5977.17</v>
      </c>
      <c r="G10" s="99"/>
      <c r="N10" s="135"/>
      <c r="O10" s="135"/>
    </row>
    <row r="11" spans="1:15" s="96" customFormat="1" ht="16.5" thickBot="1" x14ac:dyDescent="0.25">
      <c r="A11" s="77" t="s">
        <v>158</v>
      </c>
      <c r="B11" s="76">
        <f>Reconcilliation!H24</f>
        <v>11719.94</v>
      </c>
      <c r="C11" s="76"/>
      <c r="D11" s="76"/>
      <c r="E11" s="76"/>
      <c r="F11" s="75">
        <f t="shared" ref="F11:F13" si="0">SUM(B11:C11)</f>
        <v>11719.94</v>
      </c>
      <c r="G11" s="99"/>
      <c r="N11" s="136"/>
      <c r="O11" s="136"/>
    </row>
    <row r="12" spans="1:15" s="96" customFormat="1" ht="16.5" thickBot="1" x14ac:dyDescent="0.25">
      <c r="A12" s="77" t="s">
        <v>159</v>
      </c>
      <c r="B12" s="76">
        <f>Reconcilliation!H22-748</f>
        <v>49508.959999999985</v>
      </c>
      <c r="C12" s="76"/>
      <c r="D12" s="76"/>
      <c r="E12" s="76"/>
      <c r="F12" s="75">
        <f t="shared" si="0"/>
        <v>49508.959999999985</v>
      </c>
      <c r="G12" s="99"/>
    </row>
    <row r="13" spans="1:15" ht="16.5" thickBot="1" x14ac:dyDescent="0.25">
      <c r="A13" s="74" t="s">
        <v>151</v>
      </c>
      <c r="B13" s="73">
        <f>Reconcilliation!H21</f>
        <v>165837.05000000002</v>
      </c>
      <c r="C13" s="73">
        <f>Reconcilliation!H25</f>
        <v>17491.700000000004</v>
      </c>
      <c r="D13" s="73"/>
      <c r="E13" s="73"/>
      <c r="F13" s="75">
        <f t="shared" si="0"/>
        <v>183328.75000000003</v>
      </c>
      <c r="G13" s="91"/>
    </row>
    <row r="14" spans="1:15" ht="16.5" thickBot="1" x14ac:dyDescent="0.25">
      <c r="A14" s="94" t="s">
        <v>152</v>
      </c>
      <c r="B14" s="80">
        <f>B9-(SUM(B10:B13))</f>
        <v>44.26500000001397</v>
      </c>
      <c r="C14" s="80">
        <f>C9-C13</f>
        <v>-67.085000000002765</v>
      </c>
      <c r="D14" s="80"/>
      <c r="E14" s="80"/>
      <c r="F14" s="78">
        <f>F5-(SUM(F10:F13))</f>
        <v>725.17999999999302</v>
      </c>
      <c r="G14" s="64"/>
    </row>
    <row r="15" spans="1:15" x14ac:dyDescent="0.2">
      <c r="A15" s="98"/>
      <c r="B15" s="98"/>
      <c r="C15" s="98"/>
      <c r="D15" s="98"/>
      <c r="E15" s="98"/>
      <c r="F15" s="97"/>
      <c r="G15" s="97"/>
    </row>
    <row r="17" spans="1:17" x14ac:dyDescent="0.2">
      <c r="A17" s="139" t="s">
        <v>161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7" x14ac:dyDescent="0.2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</row>
    <row r="19" spans="1:17" s="104" customFormat="1" ht="15" x14ac:dyDescent="0.25">
      <c r="A19" s="145"/>
      <c r="B19" s="145" t="s">
        <v>51</v>
      </c>
      <c r="C19" s="217" t="s">
        <v>62</v>
      </c>
      <c r="D19" s="217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spans="1:17" s="104" customFormat="1" ht="15" x14ac:dyDescent="0.25">
      <c r="A20" s="145"/>
      <c r="B20" s="145" t="s">
        <v>162</v>
      </c>
      <c r="C20" s="217" t="s">
        <v>163</v>
      </c>
      <c r="D20" s="217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spans="1:17" s="104" customFormat="1" ht="15" x14ac:dyDescent="0.25">
      <c r="A21" s="145"/>
      <c r="B21" s="145" t="s">
        <v>164</v>
      </c>
      <c r="C21" s="145">
        <v>83630461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spans="1:17" s="104" customFormat="1" ht="15" x14ac:dyDescent="0.25">
      <c r="A22" s="145"/>
      <c r="B22" s="145" t="s">
        <v>165</v>
      </c>
      <c r="C22" s="145"/>
      <c r="D22" s="146">
        <v>42296</v>
      </c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spans="1:17" s="105" customFormat="1" ht="30" customHeight="1" thickBot="1" x14ac:dyDescent="0.3">
      <c r="A23" s="147"/>
      <c r="B23" s="214" t="s">
        <v>166</v>
      </c>
      <c r="C23" s="214"/>
      <c r="D23" s="214"/>
      <c r="E23" s="214"/>
      <c r="F23" s="214"/>
      <c r="G23" s="214"/>
      <c r="H23" s="214" t="s">
        <v>167</v>
      </c>
      <c r="I23" s="214"/>
      <c r="J23" s="214"/>
      <c r="K23" s="215" t="s">
        <v>168</v>
      </c>
      <c r="L23" s="214"/>
      <c r="M23" s="214" t="s">
        <v>169</v>
      </c>
      <c r="N23" s="214"/>
      <c r="O23" s="148" t="s">
        <v>170</v>
      </c>
      <c r="P23" s="147"/>
      <c r="Q23" s="105" t="s">
        <v>197</v>
      </c>
    </row>
    <row r="24" spans="1:17" s="96" customFormat="1" ht="15" thickBot="1" x14ac:dyDescent="0.25">
      <c r="A24" s="149"/>
      <c r="B24" s="106" t="s">
        <v>171</v>
      </c>
      <c r="C24" s="106" t="s">
        <v>172</v>
      </c>
      <c r="D24" s="106" t="s">
        <v>173</v>
      </c>
      <c r="E24" s="106" t="s">
        <v>174</v>
      </c>
      <c r="F24" s="106" t="s">
        <v>175</v>
      </c>
      <c r="G24" s="106" t="s">
        <v>176</v>
      </c>
      <c r="H24" s="107" t="s">
        <v>172</v>
      </c>
      <c r="I24" s="107" t="s">
        <v>173</v>
      </c>
      <c r="J24" s="108" t="s">
        <v>177</v>
      </c>
      <c r="K24" s="109" t="s">
        <v>178</v>
      </c>
      <c r="L24" s="110" t="s">
        <v>179</v>
      </c>
      <c r="M24" s="111" t="s">
        <v>180</v>
      </c>
      <c r="N24" s="112"/>
      <c r="O24" s="113"/>
      <c r="P24" s="150"/>
      <c r="Q24" s="114"/>
    </row>
    <row r="25" spans="1:17" s="96" customFormat="1" x14ac:dyDescent="0.2">
      <c r="A25" s="151">
        <v>1</v>
      </c>
      <c r="B25" s="115" t="s">
        <v>181</v>
      </c>
      <c r="C25" s="116">
        <v>42296</v>
      </c>
      <c r="D25" s="116">
        <v>42916</v>
      </c>
      <c r="E25" s="117">
        <f>D25-C25+1</f>
        <v>621</v>
      </c>
      <c r="F25" s="118">
        <v>1</v>
      </c>
      <c r="G25" s="118">
        <v>37.5</v>
      </c>
      <c r="H25" s="119">
        <v>0</v>
      </c>
      <c r="I25" s="119">
        <v>0</v>
      </c>
      <c r="J25" s="120">
        <v>0</v>
      </c>
      <c r="K25" s="121">
        <f>E25/365.25*150</f>
        <v>255.03080082135526</v>
      </c>
      <c r="L25" s="122"/>
      <c r="M25" s="123">
        <v>153.75</v>
      </c>
      <c r="N25" s="124"/>
      <c r="O25" s="137">
        <f>K25-M25</f>
        <v>101.28080082135526</v>
      </c>
      <c r="P25" s="152"/>
      <c r="Q25" s="163">
        <f>O25/7.5</f>
        <v>13.5041067761807</v>
      </c>
    </row>
    <row r="26" spans="1:17" s="96" customFormat="1" ht="13.5" thickBot="1" x14ac:dyDescent="0.25">
      <c r="A26" s="151">
        <v>6</v>
      </c>
      <c r="B26" s="126"/>
      <c r="C26" s="127"/>
      <c r="D26" s="127"/>
      <c r="E26" s="127"/>
      <c r="F26" s="126"/>
      <c r="G26" s="126"/>
      <c r="H26" s="128"/>
      <c r="I26" s="128"/>
      <c r="J26" s="129"/>
      <c r="K26" s="130"/>
      <c r="L26" s="131"/>
      <c r="M26" s="132"/>
      <c r="N26" s="133"/>
      <c r="O26" s="134"/>
      <c r="P26" s="152"/>
      <c r="Q26" s="125"/>
    </row>
    <row r="27" spans="1:17" s="96" customFormat="1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53"/>
      <c r="K27" s="139"/>
      <c r="L27" s="139"/>
      <c r="M27" s="139"/>
      <c r="N27" s="139"/>
      <c r="O27" s="139"/>
      <c r="P27" s="139"/>
    </row>
    <row r="28" spans="1:17" s="96" customFormat="1" x14ac:dyDescent="0.2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</row>
    <row r="29" spans="1:17" s="96" customFormat="1" x14ac:dyDescent="0.2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</row>
    <row r="30" spans="1:17" s="96" customFormat="1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7" x14ac:dyDescent="0.2">
      <c r="A31" s="139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</row>
    <row r="32" spans="1:17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</row>
    <row r="33" spans="1:18" x14ac:dyDescent="0.2">
      <c r="A33" s="138" t="s">
        <v>184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</row>
    <row r="34" spans="1:18" x14ac:dyDescent="0.2">
      <c r="A34" s="139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</row>
    <row r="35" spans="1:18" x14ac:dyDescent="0.2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8" x14ac:dyDescent="0.2">
      <c r="A36" s="139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</row>
    <row r="37" spans="1:18" x14ac:dyDescent="0.2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96"/>
      <c r="R37" s="96"/>
    </row>
    <row r="38" spans="1:18" ht="15" x14ac:dyDescent="0.25">
      <c r="A38" s="139" t="s">
        <v>182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40"/>
      <c r="M38" s="140"/>
      <c r="N38" s="141"/>
      <c r="O38" s="139"/>
      <c r="P38" s="139">
        <f>N38/7.5</f>
        <v>0</v>
      </c>
      <c r="Q38" s="96"/>
      <c r="R38" s="96"/>
    </row>
    <row r="39" spans="1:18" ht="15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40"/>
      <c r="M39" s="142"/>
      <c r="N39" s="140"/>
      <c r="O39" s="139"/>
      <c r="P39" s="139"/>
      <c r="Q39" s="96"/>
      <c r="R39" s="96"/>
    </row>
    <row r="40" spans="1:18" ht="15" x14ac:dyDescent="0.25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40"/>
      <c r="M40" s="142"/>
      <c r="N40" s="143"/>
      <c r="O40" s="139"/>
      <c r="P40" s="139"/>
      <c r="Q40" s="96"/>
      <c r="R40" s="96"/>
    </row>
    <row r="41" spans="1:18" ht="15" x14ac:dyDescent="0.2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40"/>
      <c r="M41" s="142"/>
      <c r="N41" s="143"/>
      <c r="O41" s="139"/>
      <c r="P41" s="139"/>
      <c r="Q41" s="96"/>
      <c r="R41" s="96"/>
    </row>
    <row r="42" spans="1:18" ht="15" x14ac:dyDescent="0.25">
      <c r="A42" s="139" t="s">
        <v>183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40"/>
      <c r="M42" s="140"/>
      <c r="N42" s="144"/>
      <c r="O42" s="139"/>
      <c r="P42" s="139"/>
      <c r="Q42" s="96"/>
      <c r="R42" s="96"/>
    </row>
    <row r="43" spans="1:18" x14ac:dyDescent="0.2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96"/>
      <c r="R43" s="96"/>
    </row>
    <row r="44" spans="1:18" x14ac:dyDescent="0.2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96"/>
      <c r="R44" s="96"/>
    </row>
    <row r="45" spans="1:18" x14ac:dyDescent="0.2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96"/>
      <c r="R45" s="96"/>
    </row>
    <row r="46" spans="1:18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96"/>
      <c r="R46" s="96"/>
    </row>
    <row r="47" spans="1:18" x14ac:dyDescent="0.2">
      <c r="A47" s="139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96"/>
      <c r="R47" s="96"/>
    </row>
    <row r="48" spans="1:18" x14ac:dyDescent="0.2">
      <c r="A48" s="139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96"/>
      <c r="R48" s="96"/>
    </row>
    <row r="49" spans="1:18" x14ac:dyDescent="0.2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96"/>
      <c r="R49" s="96"/>
    </row>
    <row r="50" spans="1:18" x14ac:dyDescent="0.2">
      <c r="A50" s="139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96"/>
      <c r="R50" s="96"/>
    </row>
    <row r="51" spans="1:18" x14ac:dyDescent="0.2">
      <c r="A51" s="139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96"/>
      <c r="R51" s="96"/>
    </row>
    <row r="52" spans="1:18" x14ac:dyDescent="0.2">
      <c r="A52" s="139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96"/>
      <c r="R52" s="96"/>
    </row>
    <row r="53" spans="1:18" x14ac:dyDescent="0.2">
      <c r="A53" s="139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96"/>
      <c r="R53" s="96"/>
    </row>
    <row r="54" spans="1:18" x14ac:dyDescent="0.2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96"/>
      <c r="R54" s="96"/>
    </row>
    <row r="55" spans="1:18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</row>
    <row r="56" spans="1:18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</row>
    <row r="57" spans="1:18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</row>
  </sheetData>
  <mergeCells count="7">
    <mergeCell ref="H23:J23"/>
    <mergeCell ref="K23:L23"/>
    <mergeCell ref="M23:N23"/>
    <mergeCell ref="D3:E3"/>
    <mergeCell ref="C19:D19"/>
    <mergeCell ref="C20:D20"/>
    <mergeCell ref="B23:G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G4" sqref="G4"/>
    </sheetView>
  </sheetViews>
  <sheetFormatPr defaultRowHeight="12.75" x14ac:dyDescent="0.2"/>
  <cols>
    <col min="1" max="1" width="28" customWidth="1"/>
    <col min="3" max="3" width="14.85546875" customWidth="1"/>
    <col min="4" max="4" width="16.42578125" customWidth="1"/>
  </cols>
  <sheetData>
    <row r="1" spans="1:1" x14ac:dyDescent="0.2">
      <c r="A1" t="s">
        <v>198</v>
      </c>
    </row>
    <row r="2" spans="1:1" x14ac:dyDescent="0.2">
      <c r="A2" t="s">
        <v>199</v>
      </c>
    </row>
    <row r="4" spans="1:1" x14ac:dyDescent="0.2">
      <c r="A4" t="s">
        <v>200</v>
      </c>
    </row>
    <row r="6" spans="1:1" x14ac:dyDescent="0.2">
      <c r="A6" t="s">
        <v>201</v>
      </c>
    </row>
    <row r="7" spans="1:1" x14ac:dyDescent="0.2">
      <c r="A7" t="s">
        <v>202</v>
      </c>
    </row>
    <row r="17" spans="1:1" x14ac:dyDescent="0.2">
      <c r="A17" t="s">
        <v>203</v>
      </c>
    </row>
    <row r="19" spans="1:1" x14ac:dyDescent="0.2">
      <c r="A19" t="s">
        <v>213</v>
      </c>
    </row>
    <row r="21" spans="1:1" x14ac:dyDescent="0.2">
      <c r="A21" t="s">
        <v>204</v>
      </c>
    </row>
    <row r="24" spans="1:1" x14ac:dyDescent="0.2">
      <c r="A24">
        <v>1</v>
      </c>
    </row>
    <row r="33" spans="2:3" x14ac:dyDescent="0.2">
      <c r="B33" t="s">
        <v>205</v>
      </c>
    </row>
    <row r="35" spans="2:3" x14ac:dyDescent="0.2">
      <c r="B35" t="s">
        <v>206</v>
      </c>
      <c r="C35" t="s">
        <v>207</v>
      </c>
    </row>
    <row r="37" spans="2:3" x14ac:dyDescent="0.2">
      <c r="B37" t="s">
        <v>208</v>
      </c>
      <c r="C37" t="s">
        <v>209</v>
      </c>
    </row>
    <row r="38" spans="2:3" x14ac:dyDescent="0.2">
      <c r="B38" t="s">
        <v>208</v>
      </c>
      <c r="C38" t="s">
        <v>210</v>
      </c>
    </row>
    <row r="39" spans="2:3" x14ac:dyDescent="0.2">
      <c r="B39" t="s">
        <v>208</v>
      </c>
      <c r="C39" t="s">
        <v>211</v>
      </c>
    </row>
    <row r="40" spans="2:3" x14ac:dyDescent="0.2">
      <c r="B40" t="s">
        <v>208</v>
      </c>
      <c r="C4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Director Questionnaire NFP</vt:lpstr>
      <vt:lpstr>Reconcilliation</vt:lpstr>
      <vt:lpstr>Superable Salary in SAP</vt:lpstr>
      <vt:lpstr>Remuneration paid to executive </vt:lpstr>
      <vt:lpstr>Remuneration Letter</vt:lpstr>
      <vt:lpstr>Sap Extract Summary</vt:lpstr>
      <vt:lpstr>Detail per days worked</vt:lpstr>
      <vt:lpstr>payslip</vt:lpstr>
      <vt:lpstr>'Remuneration paid to executive '!OLE_LINK1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Winters</dc:creator>
  <cp:lastModifiedBy>POPOVAC,Milena</cp:lastModifiedBy>
  <dcterms:created xsi:type="dcterms:W3CDTF">2016-07-26T03:04:37Z</dcterms:created>
  <dcterms:modified xsi:type="dcterms:W3CDTF">2018-08-07T02:47:43Z</dcterms:modified>
</cp:coreProperties>
</file>